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обочий стол\"/>
    </mc:Choice>
  </mc:AlternateContent>
  <bookViews>
    <workbookView xWindow="0" yWindow="0" windowWidth="28800" windowHeight="12225" tabRatio="838" firstSheet="1" activeTab="4"/>
  </bookViews>
  <sheets>
    <sheet name="Звіт про виконання показ фінпла" sheetId="14" r:id="rId1"/>
    <sheet name="Розшифровка 1 до Формування" sheetId="22" r:id="rId2"/>
    <sheet name="Розшифровка 2 до формування" sheetId="26" r:id="rId3"/>
    <sheet name="Розшифровка кап" sheetId="24" r:id="rId4"/>
    <sheet name="Розшифровка за джерелами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'Звіт про виконання показ фінпла'!$4:$6</definedName>
    <definedName name="_xlnm.Print_Titles" localSheetId="1">'Розшифровка 1 до Формування'!$3:$4</definedName>
    <definedName name="_xlnm.Print_Titles" localSheetId="2">'Розшифровка 2 до формування'!$3:$4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'Звіт про виконання показ фінпла'!$A$1:$H$98</definedName>
    <definedName name="_xlnm.Print_Area" localSheetId="1">'Розшифровка 1 до Формування'!$A$1:$H$106</definedName>
    <definedName name="_xlnm.Print_Area" localSheetId="2">'Розшифровка 2 до формування'!$A$1:$H$239</definedName>
    <definedName name="_xlnm.Print_Area" localSheetId="4">'Розшифровка за джерелами'!$A$1:$N$17</definedName>
    <definedName name="_xlnm.Print_Area" localSheetId="3">'Розшифровка кап'!$A$1:$G$30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G22" i="22" l="1"/>
  <c r="F22" i="14" l="1"/>
  <c r="F137" i="26"/>
  <c r="C31" i="14" l="1"/>
  <c r="E236" i="26"/>
  <c r="F236" i="26"/>
  <c r="D236" i="26"/>
  <c r="E233" i="26"/>
  <c r="F233" i="26"/>
  <c r="D233" i="26"/>
  <c r="G237" i="26"/>
  <c r="G236" i="26" l="1"/>
  <c r="F48" i="26"/>
  <c r="E49" i="26"/>
  <c r="E75" i="22" l="1"/>
  <c r="C94" i="14" l="1"/>
  <c r="C95" i="14"/>
  <c r="F93" i="14"/>
  <c r="E93" i="14"/>
  <c r="D93" i="14"/>
  <c r="C93" i="14"/>
  <c r="E96" i="14" l="1"/>
  <c r="E95" i="14"/>
  <c r="E94" i="14"/>
  <c r="C96" i="14"/>
  <c r="F96" i="14"/>
  <c r="F95" i="14"/>
  <c r="F94" i="14"/>
  <c r="D96" i="14"/>
  <c r="D95" i="14"/>
  <c r="D94" i="14"/>
  <c r="D89" i="14"/>
  <c r="D85" i="14"/>
  <c r="D81" i="14"/>
  <c r="D152" i="26" l="1"/>
  <c r="D133" i="26" l="1"/>
  <c r="F170" i="26"/>
  <c r="F215" i="26"/>
  <c r="F206" i="26"/>
  <c r="F200" i="26"/>
  <c r="F24" i="26"/>
  <c r="F152" i="26"/>
  <c r="F165" i="26"/>
  <c r="F140" i="26"/>
  <c r="F76" i="26"/>
  <c r="F75" i="26" s="1"/>
  <c r="F9" i="14" l="1"/>
  <c r="F25" i="14"/>
  <c r="F45" i="22" l="1"/>
  <c r="F74" i="22"/>
  <c r="D45" i="22" l="1"/>
  <c r="D6" i="22"/>
  <c r="D25" i="22" l="1"/>
  <c r="D20" i="22"/>
  <c r="D18" i="22"/>
  <c r="D10" i="22"/>
  <c r="D24" i="26"/>
  <c r="D9" i="26"/>
  <c r="D25" i="14"/>
  <c r="D22" i="14"/>
  <c r="D42" i="14" s="1"/>
  <c r="D16" i="14"/>
  <c r="D9" i="14"/>
  <c r="D15" i="14" s="1"/>
  <c r="D8" i="26" l="1"/>
  <c r="D31" i="14"/>
  <c r="D36" i="14" s="1"/>
  <c r="D39" i="14" s="1"/>
  <c r="D43" i="14"/>
  <c r="D40" i="14" s="1"/>
  <c r="C22" i="14"/>
  <c r="E45" i="22" l="1"/>
  <c r="H30" i="22"/>
  <c r="G72" i="22" l="1"/>
  <c r="G73" i="22" l="1"/>
  <c r="C81" i="14" l="1"/>
  <c r="F6" i="22"/>
  <c r="F20" i="22"/>
  <c r="G62" i="22" l="1"/>
  <c r="G52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2" i="22"/>
  <c r="H63" i="22"/>
  <c r="H64" i="22"/>
  <c r="H65" i="22"/>
  <c r="H68" i="22"/>
  <c r="H69" i="22"/>
  <c r="H70" i="22"/>
  <c r="H38" i="22"/>
  <c r="H39" i="22"/>
  <c r="H40" i="22"/>
  <c r="H41" i="22"/>
  <c r="H42" i="22"/>
  <c r="H43" i="22"/>
  <c r="H27" i="22"/>
  <c r="H28" i="22"/>
  <c r="H29" i="22"/>
  <c r="H33" i="22"/>
  <c r="H34" i="22"/>
  <c r="H26" i="22"/>
  <c r="H19" i="22"/>
  <c r="G9" i="22"/>
  <c r="H13" i="14"/>
  <c r="H235" i="26"/>
  <c r="F234" i="26"/>
  <c r="E234" i="26"/>
  <c r="H234" i="26" l="1"/>
  <c r="G233" i="26"/>
  <c r="H14" i="14"/>
  <c r="H53" i="14"/>
  <c r="H32" i="14"/>
  <c r="H27" i="14"/>
  <c r="H28" i="14"/>
  <c r="G21" i="24"/>
  <c r="G22" i="24"/>
  <c r="G20" i="24"/>
  <c r="G235" i="26"/>
  <c r="G234" i="26"/>
  <c r="G231" i="26"/>
  <c r="G232" i="26"/>
  <c r="G218" i="26"/>
  <c r="G219" i="26"/>
  <c r="G220" i="26"/>
  <c r="H217" i="26"/>
  <c r="G201" i="26"/>
  <c r="G202" i="26"/>
  <c r="G203" i="26"/>
  <c r="G207" i="26"/>
  <c r="G210" i="26"/>
  <c r="G186" i="26"/>
  <c r="G176" i="26"/>
  <c r="H173" i="26"/>
  <c r="H174" i="26"/>
  <c r="H175" i="26"/>
  <c r="H172" i="26"/>
  <c r="H154" i="26"/>
  <c r="H144" i="26"/>
  <c r="H145" i="26"/>
  <c r="H146" i="26"/>
  <c r="H147" i="26"/>
  <c r="H148" i="26"/>
  <c r="H150" i="26"/>
  <c r="H151" i="26"/>
  <c r="H141" i="26"/>
  <c r="G142" i="26"/>
  <c r="E127" i="26"/>
  <c r="H78" i="26"/>
  <c r="H79" i="26"/>
  <c r="H80" i="26"/>
  <c r="H77" i="26"/>
  <c r="H64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2" i="26"/>
  <c r="H43" i="26"/>
  <c r="H44" i="26"/>
  <c r="H46" i="26"/>
  <c r="H47" i="26"/>
  <c r="H25" i="26"/>
  <c r="G10" i="26"/>
  <c r="H10" i="26" s="1"/>
  <c r="G11" i="26"/>
  <c r="H11" i="26" s="1"/>
  <c r="G12" i="26"/>
  <c r="G13" i="26"/>
  <c r="H13" i="26" s="1"/>
  <c r="G15" i="26"/>
  <c r="H15" i="26" s="1"/>
  <c r="G16" i="26"/>
  <c r="H16" i="26" s="1"/>
  <c r="G17" i="26"/>
  <c r="H17" i="26" s="1"/>
  <c r="G18" i="26"/>
  <c r="G19" i="26"/>
  <c r="H19" i="26" s="1"/>
  <c r="F70" i="26" l="1"/>
  <c r="E115" i="26"/>
  <c r="F115" i="26"/>
  <c r="D115" i="26"/>
  <c r="D114" i="26" s="1"/>
  <c r="E120" i="26"/>
  <c r="F120" i="26"/>
  <c r="D120" i="26"/>
  <c r="E133" i="26"/>
  <c r="E132" i="26" s="1"/>
  <c r="E131" i="26" s="1"/>
  <c r="E158" i="26"/>
  <c r="F158" i="26"/>
  <c r="D158" i="26"/>
  <c r="E178" i="26"/>
  <c r="E177" i="26" s="1"/>
  <c r="F178" i="26"/>
  <c r="F177" i="26" s="1"/>
  <c r="D178" i="26"/>
  <c r="D177" i="26" s="1"/>
  <c r="F21" i="24"/>
  <c r="F22" i="24"/>
  <c r="F23" i="24"/>
  <c r="F24" i="24"/>
  <c r="F25" i="24"/>
  <c r="F20" i="24"/>
  <c r="L7" i="9"/>
  <c r="L8" i="9"/>
  <c r="L9" i="9"/>
  <c r="L10" i="9"/>
  <c r="L11" i="9"/>
  <c r="L12" i="9"/>
  <c r="K7" i="9"/>
  <c r="K8" i="9"/>
  <c r="K9" i="9"/>
  <c r="K10" i="9"/>
  <c r="K11" i="9"/>
  <c r="K12" i="9"/>
  <c r="K14" i="9"/>
  <c r="D6" i="9"/>
  <c r="E6" i="9"/>
  <c r="F6" i="9"/>
  <c r="G6" i="9"/>
  <c r="H6" i="9"/>
  <c r="I6" i="9"/>
  <c r="J6" i="9"/>
  <c r="C6" i="9"/>
  <c r="F81" i="14"/>
  <c r="K6" i="9" l="1"/>
  <c r="M11" i="9"/>
  <c r="N9" i="9"/>
  <c r="N7" i="9"/>
  <c r="L6" i="9"/>
  <c r="M12" i="9"/>
  <c r="M10" i="9"/>
  <c r="N8" i="9"/>
  <c r="N6" i="9"/>
  <c r="M9" i="9"/>
  <c r="M7" i="9"/>
  <c r="M8" i="9"/>
  <c r="E114" i="26"/>
  <c r="F114" i="26"/>
  <c r="E6" i="24"/>
  <c r="C6" i="24"/>
  <c r="M6" i="9" l="1"/>
  <c r="E229" i="26"/>
  <c r="G97" i="22"/>
  <c r="G95" i="22"/>
  <c r="F25" i="22"/>
  <c r="G44" i="22"/>
  <c r="G71" i="22"/>
  <c r="G70" i="22"/>
  <c r="G69" i="22"/>
  <c r="G68" i="22"/>
  <c r="G66" i="22"/>
  <c r="F82" i="22"/>
  <c r="G64" i="22"/>
  <c r="G35" i="22"/>
  <c r="D5" i="22" l="1"/>
  <c r="D140" i="26"/>
  <c r="D99" i="26"/>
  <c r="D171" i="26"/>
  <c r="D82" i="22" l="1"/>
  <c r="D206" i="26"/>
  <c r="D165" i="26"/>
  <c r="D164" i="26" s="1"/>
  <c r="D163" i="26" s="1"/>
  <c r="D132" i="26" l="1"/>
  <c r="D131" i="26" s="1"/>
  <c r="D49" i="26"/>
  <c r="D70" i="26"/>
  <c r="D59" i="26"/>
  <c r="D90" i="26"/>
  <c r="D48" i="26" l="1"/>
  <c r="D89" i="26"/>
  <c r="F230" i="26"/>
  <c r="F171" i="26"/>
  <c r="F229" i="26" l="1"/>
  <c r="G230" i="26"/>
  <c r="F168" i="26"/>
  <c r="F59" i="26"/>
  <c r="G39" i="26"/>
  <c r="F216" i="26" l="1"/>
  <c r="F212" i="26"/>
  <c r="F49" i="26"/>
  <c r="F10" i="22" l="1"/>
  <c r="F214" i="26" l="1"/>
  <c r="H214" i="26" s="1"/>
  <c r="D6" i="24"/>
  <c r="E171" i="26" l="1"/>
  <c r="G151" i="26"/>
  <c r="G150" i="26"/>
  <c r="E140" i="26"/>
  <c r="E76" i="26"/>
  <c r="E75" i="26" s="1"/>
  <c r="E73" i="26" s="1"/>
  <c r="G81" i="26"/>
  <c r="G80" i="26"/>
  <c r="E70" i="26"/>
  <c r="E59" i="26"/>
  <c r="E82" i="22"/>
  <c r="H45" i="22"/>
  <c r="E170" i="26" l="1"/>
  <c r="H171" i="26"/>
  <c r="D13" i="9"/>
  <c r="E13" i="9"/>
  <c r="F13" i="9"/>
  <c r="G13" i="9"/>
  <c r="H13" i="9"/>
  <c r="I13" i="9"/>
  <c r="J13" i="9"/>
  <c r="J15" i="9" s="1"/>
  <c r="D15" i="9"/>
  <c r="H15" i="9"/>
  <c r="I15" i="9"/>
  <c r="C13" i="9"/>
  <c r="K13" i="9" l="1"/>
  <c r="E168" i="26"/>
  <c r="H170" i="26"/>
  <c r="G15" i="9"/>
  <c r="C15" i="9"/>
  <c r="E15" i="9"/>
  <c r="F15" i="9"/>
  <c r="L13" i="9"/>
  <c r="M13" i="9" s="1"/>
  <c r="K15" i="9" l="1"/>
  <c r="L15" i="9"/>
  <c r="G76" i="22"/>
  <c r="N15" i="9" l="1"/>
  <c r="G206" i="26"/>
  <c r="M15" i="9"/>
  <c r="F190" i="26"/>
  <c r="F133" i="26"/>
  <c r="F99" i="26"/>
  <c r="F90" i="26"/>
  <c r="E227" i="26"/>
  <c r="F227" i="26"/>
  <c r="D227" i="26"/>
  <c r="D226" i="26" s="1"/>
  <c r="E223" i="26"/>
  <c r="E222" i="26" s="1"/>
  <c r="F223" i="26"/>
  <c r="F222" i="26" s="1"/>
  <c r="D223" i="26"/>
  <c r="D222" i="26" s="1"/>
  <c r="E216" i="26"/>
  <c r="D216" i="26"/>
  <c r="D215" i="26" s="1"/>
  <c r="E212" i="26"/>
  <c r="D212" i="26"/>
  <c r="E205" i="26"/>
  <c r="D209" i="26"/>
  <c r="E200" i="26"/>
  <c r="G200" i="26" s="1"/>
  <c r="D200" i="26"/>
  <c r="E190" i="26"/>
  <c r="D190" i="26"/>
  <c r="E182" i="26"/>
  <c r="D182" i="26"/>
  <c r="F157" i="26"/>
  <c r="E67" i="26"/>
  <c r="D67" i="26"/>
  <c r="H22" i="26"/>
  <c r="H23" i="26"/>
  <c r="G130" i="26"/>
  <c r="D6" i="26" l="1"/>
  <c r="D181" i="26"/>
  <c r="E181" i="26"/>
  <c r="D205" i="26"/>
  <c r="E211" i="26"/>
  <c r="E226" i="26"/>
  <c r="E221" i="26" s="1"/>
  <c r="E215" i="26"/>
  <c r="H215" i="26" s="1"/>
  <c r="H216" i="26"/>
  <c r="E189" i="26"/>
  <c r="E187" i="26" s="1"/>
  <c r="F89" i="26"/>
  <c r="D189" i="26"/>
  <c r="D221" i="26"/>
  <c r="D211" i="26"/>
  <c r="G22" i="26"/>
  <c r="G23" i="26"/>
  <c r="D75" i="26" l="1"/>
  <c r="F73" i="26"/>
  <c r="H76" i="26"/>
  <c r="D187" i="26"/>
  <c r="H7" i="22"/>
  <c r="G7" i="22"/>
  <c r="H82" i="14"/>
  <c r="H83" i="14"/>
  <c r="H84" i="14"/>
  <c r="H86" i="14"/>
  <c r="H87" i="14"/>
  <c r="H88" i="14"/>
  <c r="H90" i="14"/>
  <c r="H91" i="14"/>
  <c r="H92" i="14"/>
  <c r="G82" i="14"/>
  <c r="G83" i="14"/>
  <c r="G84" i="14"/>
  <c r="G86" i="14"/>
  <c r="G87" i="14"/>
  <c r="G88" i="14"/>
  <c r="G90" i="14"/>
  <c r="G91" i="14"/>
  <c r="G92" i="14"/>
  <c r="G71" i="14"/>
  <c r="G72" i="14"/>
  <c r="G73" i="14"/>
  <c r="G74" i="14"/>
  <c r="G75" i="14"/>
  <c r="G76" i="14"/>
  <c r="G77" i="14"/>
  <c r="G53" i="14"/>
  <c r="G54" i="14"/>
  <c r="G55" i="14"/>
  <c r="G56" i="14"/>
  <c r="G58" i="14"/>
  <c r="G59" i="14"/>
  <c r="G60" i="14"/>
  <c r="G61" i="14"/>
  <c r="G62" i="14"/>
  <c r="G63" i="14"/>
  <c r="G65" i="14"/>
  <c r="G66" i="14"/>
  <c r="G67" i="14"/>
  <c r="G32" i="14"/>
  <c r="G33" i="14"/>
  <c r="G34" i="14"/>
  <c r="G35" i="14"/>
  <c r="G37" i="14"/>
  <c r="G38" i="14"/>
  <c r="G41" i="14"/>
  <c r="G26" i="14"/>
  <c r="G27" i="14"/>
  <c r="G28" i="14"/>
  <c r="G29" i="14"/>
  <c r="G13" i="14"/>
  <c r="G14" i="14"/>
  <c r="D73" i="26" l="1"/>
  <c r="D234" i="26"/>
  <c r="F209" i="26"/>
  <c r="F189" i="26"/>
  <c r="E185" i="26"/>
  <c r="D185" i="26"/>
  <c r="F128" i="26"/>
  <c r="D128" i="26"/>
  <c r="E90" i="26"/>
  <c r="G98" i="26"/>
  <c r="G97" i="26"/>
  <c r="D99" i="22"/>
  <c r="D127" i="26" l="1"/>
  <c r="F127" i="26"/>
  <c r="D184" i="26"/>
  <c r="G185" i="26"/>
  <c r="F205" i="26"/>
  <c r="G209" i="26"/>
  <c r="E184" i="26"/>
  <c r="F89" i="14"/>
  <c r="F85" i="14"/>
  <c r="F28" i="24"/>
  <c r="F27" i="24"/>
  <c r="E26" i="24"/>
  <c r="D26" i="24"/>
  <c r="C26" i="24"/>
  <c r="D180" i="26" l="1"/>
  <c r="G205" i="26"/>
  <c r="D87" i="26"/>
  <c r="E180" i="26"/>
  <c r="G184" i="26"/>
  <c r="D5" i="24"/>
  <c r="E5" i="24"/>
  <c r="C5" i="24"/>
  <c r="F26" i="24"/>
  <c r="G229" i="26" l="1"/>
  <c r="G228" i="26"/>
  <c r="G225" i="26"/>
  <c r="G224" i="26"/>
  <c r="G217" i="26"/>
  <c r="G216" i="26"/>
  <c r="G215" i="26"/>
  <c r="G214" i="26"/>
  <c r="G222" i="26"/>
  <c r="F211" i="26"/>
  <c r="F187" i="26" s="1"/>
  <c r="F182" i="26"/>
  <c r="F181" i="26"/>
  <c r="F180" i="26" s="1"/>
  <c r="D170" i="26"/>
  <c r="D168" i="26" s="1"/>
  <c r="F164" i="26"/>
  <c r="F163" i="26" s="1"/>
  <c r="E157" i="26"/>
  <c r="D157" i="26"/>
  <c r="E152" i="26"/>
  <c r="E139" i="26" s="1"/>
  <c r="F132" i="26"/>
  <c r="F131" i="26" s="1"/>
  <c r="E99" i="26"/>
  <c r="E24" i="26"/>
  <c r="F9" i="26"/>
  <c r="E9" i="26"/>
  <c r="G104" i="22"/>
  <c r="G103" i="22"/>
  <c r="G102" i="22"/>
  <c r="H101" i="22"/>
  <c r="G101" i="22"/>
  <c r="G100" i="22"/>
  <c r="G96" i="22"/>
  <c r="F99" i="22"/>
  <c r="E99" i="22"/>
  <c r="F75" i="22"/>
  <c r="D75" i="22"/>
  <c r="E25" i="22"/>
  <c r="F18" i="22"/>
  <c r="H18" i="22" s="1"/>
  <c r="E10" i="22"/>
  <c r="E5" i="22" s="1"/>
  <c r="E89" i="26" l="1"/>
  <c r="F8" i="26"/>
  <c r="D139" i="26"/>
  <c r="H24" i="26"/>
  <c r="F139" i="26"/>
  <c r="H152" i="26"/>
  <c r="G9" i="26"/>
  <c r="H9" i="26"/>
  <c r="E137" i="26"/>
  <c r="F5" i="22"/>
  <c r="E48" i="26"/>
  <c r="G89" i="26"/>
  <c r="E87" i="26"/>
  <c r="E8" i="26"/>
  <c r="F67" i="26"/>
  <c r="F87" i="26"/>
  <c r="G131" i="26"/>
  <c r="G227" i="26"/>
  <c r="F226" i="26"/>
  <c r="H233" i="26"/>
  <c r="G223" i="26"/>
  <c r="H99" i="22"/>
  <c r="G99" i="22"/>
  <c r="D137" i="26" l="1"/>
  <c r="D5" i="26" s="1"/>
  <c r="E6" i="26"/>
  <c r="E5" i="26" s="1"/>
  <c r="G226" i="26"/>
  <c r="F221" i="26"/>
  <c r="G221" i="26" s="1"/>
  <c r="F6" i="26"/>
  <c r="H34" i="14"/>
  <c r="F5" i="26" l="1"/>
  <c r="E81" i="14"/>
  <c r="F50" i="14"/>
  <c r="F42" i="14"/>
  <c r="F16" i="14"/>
  <c r="C89" i="1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5" i="24"/>
  <c r="H67" i="26"/>
  <c r="G67" i="26"/>
  <c r="G66" i="26"/>
  <c r="G65" i="26"/>
  <c r="G64" i="26"/>
  <c r="G63" i="26"/>
  <c r="H62" i="26"/>
  <c r="G62" i="26"/>
  <c r="H61" i="26"/>
  <c r="G61" i="26"/>
  <c r="G60" i="26"/>
  <c r="H59" i="26"/>
  <c r="G59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3" i="26"/>
  <c r="G182" i="26"/>
  <c r="G181" i="26"/>
  <c r="H180" i="26"/>
  <c r="G180" i="26"/>
  <c r="G179" i="26"/>
  <c r="H178" i="26"/>
  <c r="G178" i="26"/>
  <c r="H177" i="26"/>
  <c r="G177" i="26"/>
  <c r="G175" i="26"/>
  <c r="G174" i="26"/>
  <c r="G213" i="26"/>
  <c r="G212" i="26"/>
  <c r="G173" i="26"/>
  <c r="G172" i="26"/>
  <c r="G171" i="26"/>
  <c r="G170" i="26"/>
  <c r="G169" i="26"/>
  <c r="H168" i="26"/>
  <c r="G168" i="26"/>
  <c r="G166" i="26"/>
  <c r="G165" i="26"/>
  <c r="G164" i="26"/>
  <c r="G163" i="26"/>
  <c r="H162" i="26"/>
  <c r="G162" i="26"/>
  <c r="H161" i="26"/>
  <c r="G161" i="26"/>
  <c r="H160" i="26"/>
  <c r="G160" i="26"/>
  <c r="H159" i="26"/>
  <c r="G159" i="26"/>
  <c r="H158" i="26"/>
  <c r="G158" i="26"/>
  <c r="H157" i="26"/>
  <c r="G157" i="26"/>
  <c r="G153" i="26"/>
  <c r="G152" i="26"/>
  <c r="G147" i="26"/>
  <c r="G146" i="26"/>
  <c r="G145" i="26"/>
  <c r="G144" i="26"/>
  <c r="G141" i="26"/>
  <c r="H140" i="26"/>
  <c r="G140" i="26"/>
  <c r="H139" i="26"/>
  <c r="G139" i="26"/>
  <c r="G138" i="26"/>
  <c r="G136" i="26"/>
  <c r="G135" i="26"/>
  <c r="G137" i="26"/>
  <c r="H84" i="26"/>
  <c r="G84" i="26"/>
  <c r="H83" i="26"/>
  <c r="G83" i="26"/>
  <c r="G79" i="26"/>
  <c r="G78" i="26"/>
  <c r="G77" i="26"/>
  <c r="G74" i="26"/>
  <c r="H73" i="26"/>
  <c r="G73" i="26"/>
  <c r="G76" i="26"/>
  <c r="G133" i="26"/>
  <c r="G132" i="26"/>
  <c r="G128" i="26"/>
  <c r="G127" i="26"/>
  <c r="G126" i="26"/>
  <c r="G125" i="26"/>
  <c r="G124" i="26"/>
  <c r="G123" i="26"/>
  <c r="G122" i="26"/>
  <c r="G121" i="26"/>
  <c r="G120" i="26"/>
  <c r="G117" i="26"/>
  <c r="G116" i="26"/>
  <c r="G115" i="26"/>
  <c r="G114" i="26"/>
  <c r="G72" i="26"/>
  <c r="H58" i="26"/>
  <c r="G58" i="26"/>
  <c r="H57" i="26"/>
  <c r="G57" i="26"/>
  <c r="G55" i="26"/>
  <c r="H55" i="26" s="1"/>
  <c r="G54" i="26"/>
  <c r="H54" i="26" s="1"/>
  <c r="G53" i="26"/>
  <c r="G50" i="26"/>
  <c r="H49" i="26"/>
  <c r="G49" i="26"/>
  <c r="H48" i="26"/>
  <c r="G48" i="26"/>
  <c r="G47" i="26"/>
  <c r="G46" i="26"/>
  <c r="G45" i="26"/>
  <c r="G44" i="26"/>
  <c r="G43" i="26"/>
  <c r="G42" i="26"/>
  <c r="G41" i="26"/>
  <c r="G40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1" i="26"/>
  <c r="H20" i="26"/>
  <c r="G20" i="26"/>
  <c r="G94" i="22"/>
  <c r="G93" i="22"/>
  <c r="H92" i="22"/>
  <c r="G92" i="22"/>
  <c r="H91" i="22"/>
  <c r="G91" i="22"/>
  <c r="H90" i="22"/>
  <c r="G90" i="22"/>
  <c r="H89" i="22"/>
  <c r="G89" i="22"/>
  <c r="G88" i="22"/>
  <c r="G87" i="22"/>
  <c r="G86" i="22"/>
  <c r="G85" i="22"/>
  <c r="H84" i="22"/>
  <c r="G84" i="22"/>
  <c r="H83" i="22"/>
  <c r="G83" i="22"/>
  <c r="H82" i="22"/>
  <c r="G82" i="22"/>
  <c r="H80" i="22"/>
  <c r="G80" i="22"/>
  <c r="H79" i="22"/>
  <c r="G79" i="22"/>
  <c r="H78" i="22"/>
  <c r="G78" i="22"/>
  <c r="H77" i="22"/>
  <c r="G77" i="22"/>
  <c r="H75" i="22"/>
  <c r="G75" i="22"/>
  <c r="G65" i="22"/>
  <c r="G63" i="22"/>
  <c r="G59" i="22"/>
  <c r="G58" i="22"/>
  <c r="G57" i="22"/>
  <c r="G56" i="22"/>
  <c r="G55" i="22"/>
  <c r="G54" i="22"/>
  <c r="G53" i="22"/>
  <c r="G51" i="22"/>
  <c r="G50" i="22"/>
  <c r="G49" i="22"/>
  <c r="G48" i="22"/>
  <c r="G47" i="22"/>
  <c r="G46" i="22"/>
  <c r="G45" i="22"/>
  <c r="G43" i="22"/>
  <c r="G42" i="22"/>
  <c r="G41" i="22"/>
  <c r="G40" i="22"/>
  <c r="G39" i="22"/>
  <c r="G38" i="22"/>
  <c r="H37" i="22"/>
  <c r="G37" i="22"/>
  <c r="G36" i="22"/>
  <c r="G34" i="22"/>
  <c r="G33" i="22"/>
  <c r="G32" i="22"/>
  <c r="G31" i="22"/>
  <c r="G30" i="22"/>
  <c r="G29" i="22"/>
  <c r="G28" i="22"/>
  <c r="G27" i="22"/>
  <c r="G26" i="22"/>
  <c r="H25" i="22"/>
  <c r="G25" i="22"/>
  <c r="G5" i="26" l="1"/>
  <c r="F15" i="14"/>
  <c r="F31" i="14" s="1"/>
  <c r="F36" i="14" s="1"/>
  <c r="F39" i="14" s="1"/>
  <c r="H5" i="26"/>
  <c r="G94" i="14"/>
  <c r="H94" i="14"/>
  <c r="H96" i="14"/>
  <c r="G96" i="14"/>
  <c r="H81" i="14"/>
  <c r="G81" i="14"/>
  <c r="G95" i="14"/>
  <c r="H95" i="14"/>
  <c r="F43" i="14"/>
  <c r="F40" i="14" s="1"/>
  <c r="G40" i="14" s="1"/>
  <c r="G6" i="24"/>
  <c r="F6" i="24"/>
  <c r="G148" i="26"/>
  <c r="H137" i="26"/>
  <c r="G75" i="26"/>
  <c r="H75" i="26"/>
  <c r="G129" i="26"/>
  <c r="G52" i="26"/>
  <c r="H52" i="26" s="1"/>
  <c r="G51" i="26"/>
  <c r="H21" i="22"/>
  <c r="G21" i="22"/>
  <c r="G39" i="14" l="1"/>
  <c r="G36" i="14"/>
  <c r="G87" i="26" l="1"/>
  <c r="L14" i="9" l="1"/>
  <c r="M14" i="9" l="1"/>
  <c r="D70" i="14"/>
  <c r="D64" i="14"/>
  <c r="D57" i="14"/>
  <c r="D52" i="14"/>
  <c r="D50" i="14"/>
  <c r="D68" i="14" l="1"/>
  <c r="E25" i="14"/>
  <c r="H25" i="14" s="1"/>
  <c r="E22" i="14"/>
  <c r="E42" i="14" s="1"/>
  <c r="E16" i="14"/>
  <c r="H16" i="14" s="1"/>
  <c r="E9" i="14"/>
  <c r="G8" i="14"/>
  <c r="H8" i="14"/>
  <c r="C9" i="14"/>
  <c r="C15" i="14" s="1"/>
  <c r="G10" i="14"/>
  <c r="H10" i="14"/>
  <c r="G11" i="14"/>
  <c r="H11" i="14"/>
  <c r="G12" i="14"/>
  <c r="H12" i="14"/>
  <c r="C16" i="14"/>
  <c r="G17" i="14"/>
  <c r="H17" i="14"/>
  <c r="G18" i="14"/>
  <c r="H18" i="14"/>
  <c r="G19" i="14"/>
  <c r="H19" i="14"/>
  <c r="G20" i="14"/>
  <c r="G21" i="14"/>
  <c r="H21" i="14"/>
  <c r="C42" i="14"/>
  <c r="G23" i="14"/>
  <c r="G24" i="14"/>
  <c r="H24" i="14"/>
  <c r="C25" i="14"/>
  <c r="G30" i="14"/>
  <c r="H30" i="14"/>
  <c r="H71" i="26"/>
  <c r="G71" i="26"/>
  <c r="H70" i="26"/>
  <c r="G70" i="26"/>
  <c r="H69" i="26"/>
  <c r="G69" i="26"/>
  <c r="C36" i="14" l="1"/>
  <c r="C39" i="14" s="1"/>
  <c r="C43" i="14"/>
  <c r="C40" i="14" s="1"/>
  <c r="E43" i="14"/>
  <c r="G25" i="14"/>
  <c r="G16" i="14"/>
  <c r="H9" i="14"/>
  <c r="E15" i="14"/>
  <c r="H15" i="14" s="1"/>
  <c r="G9" i="14"/>
  <c r="H42" i="14"/>
  <c r="G42" i="14"/>
  <c r="G22" i="14"/>
  <c r="H22" i="14"/>
  <c r="E31" i="14" l="1"/>
  <c r="H31" i="14" s="1"/>
  <c r="G15" i="14"/>
  <c r="H43" i="14"/>
  <c r="G43" i="14"/>
  <c r="G31" i="14" l="1"/>
  <c r="G113" i="26" l="1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6" i="26"/>
  <c r="G95" i="26"/>
  <c r="G94" i="26"/>
  <c r="G93" i="26"/>
  <c r="G92" i="26"/>
  <c r="G90" i="26"/>
  <c r="G16" i="22" l="1"/>
  <c r="H68" i="26" l="1"/>
  <c r="G68" i="26"/>
  <c r="H8" i="26"/>
  <c r="G8" i="26"/>
  <c r="G6" i="26"/>
  <c r="G60" i="22"/>
  <c r="H20" i="22"/>
  <c r="G20" i="22"/>
  <c r="G18" i="22"/>
  <c r="G17" i="22"/>
  <c r="H15" i="22"/>
  <c r="G15" i="22"/>
  <c r="H14" i="22"/>
  <c r="G14" i="22"/>
  <c r="G13" i="22"/>
  <c r="H12" i="22"/>
  <c r="G12" i="22"/>
  <c r="G11" i="22"/>
  <c r="H10" i="22"/>
  <c r="G10" i="22"/>
  <c r="H6" i="22"/>
  <c r="G6" i="22"/>
  <c r="H5" i="22"/>
  <c r="G5" i="22"/>
  <c r="G61" i="22" l="1"/>
  <c r="G19" i="22"/>
  <c r="G88" i="26"/>
  <c r="H6" i="26"/>
  <c r="G8" i="22"/>
  <c r="G211" i="26" l="1"/>
  <c r="E50" i="14" l="1"/>
  <c r="C50" i="14"/>
  <c r="H49" i="14"/>
  <c r="G49" i="14"/>
  <c r="H48" i="14"/>
  <c r="G48" i="14"/>
  <c r="H47" i="14"/>
  <c r="G47" i="14"/>
  <c r="H46" i="14"/>
  <c r="G46" i="14"/>
  <c r="H45" i="14"/>
  <c r="G45" i="14"/>
  <c r="C85" i="14"/>
  <c r="E85" i="14"/>
  <c r="G85" i="14" l="1"/>
  <c r="H85" i="14"/>
  <c r="H50" i="14"/>
  <c r="G50" i="14"/>
  <c r="E89" i="14" l="1"/>
  <c r="H89" i="14" l="1"/>
  <c r="G89" i="14"/>
  <c r="G5" i="24"/>
  <c r="H93" i="14" l="1"/>
  <c r="G93" i="14"/>
  <c r="H72" i="14"/>
  <c r="H59" i="14"/>
  <c r="H66" i="14"/>
  <c r="H67" i="14"/>
  <c r="C70" i="14" l="1"/>
  <c r="E70" i="14"/>
  <c r="F70" i="14"/>
  <c r="G70" i="14" l="1"/>
  <c r="H70" i="14"/>
  <c r="C52" i="14"/>
  <c r="E64" i="14"/>
  <c r="F64" i="14"/>
  <c r="C64" i="14"/>
  <c r="E57" i="14"/>
  <c r="F57" i="14"/>
  <c r="C57" i="14"/>
  <c r="E52" i="14"/>
  <c r="G64" i="14" l="1"/>
  <c r="G57" i="14"/>
  <c r="H64" i="14"/>
  <c r="H57" i="14"/>
  <c r="C68" i="14"/>
  <c r="E68" i="14"/>
  <c r="H55" i="14" l="1"/>
  <c r="F52" i="14"/>
  <c r="H52" i="14" l="1"/>
  <c r="G52" i="14"/>
  <c r="F68" i="14"/>
  <c r="G68" i="14" s="1"/>
  <c r="H68" i="14" l="1"/>
</calcChain>
</file>

<file path=xl/sharedStrings.xml><?xml version="1.0" encoding="utf-8"?>
<sst xmlns="http://schemas.openxmlformats.org/spreadsheetml/2006/main" count="647" uniqueCount="379">
  <si>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</si>
  <si>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</si>
  <si>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</si>
  <si>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</si>
  <si>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</si>
  <si>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Інші операційні витрати</t>
  </si>
  <si>
    <t>№ з/п</t>
  </si>
  <si>
    <t>Усього</t>
  </si>
  <si>
    <t>(посада)</t>
  </si>
  <si>
    <t>(підпис)</t>
  </si>
  <si>
    <t>Інші операційні витрати, усього, у тому числі:</t>
  </si>
  <si>
    <t>податок на доходи фізичних осіб</t>
  </si>
  <si>
    <t>Фінансовий результат до оподаткування</t>
  </si>
  <si>
    <t xml:space="preserve">         (ініціали, прізвище)    </t>
  </si>
  <si>
    <t>(ініціали, прізвище)</t>
  </si>
  <si>
    <t>Основні фінансові показники</t>
  </si>
  <si>
    <t>Капітальні інвестиції</t>
  </si>
  <si>
    <t>Найменування об’єкта</t>
  </si>
  <si>
    <t>директор</t>
  </si>
  <si>
    <t>працівники</t>
  </si>
  <si>
    <t>Найменування показника</t>
  </si>
  <si>
    <t>адміністративно-управлінський персонал</t>
  </si>
  <si>
    <t>Валовий прибуток/збиток</t>
  </si>
  <si>
    <t>Інші доходи, усього, у тому числі:</t>
  </si>
  <si>
    <t>Витрати з податку на прибуток</t>
  </si>
  <si>
    <t>Дохід з податку на прибуток</t>
  </si>
  <si>
    <t>8000</t>
  </si>
  <si>
    <t>8001</t>
  </si>
  <si>
    <t>8002</t>
  </si>
  <si>
    <t>8003</t>
  </si>
  <si>
    <t>8010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</si>
  <si>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</si>
  <si>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</si>
  <si>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</si>
  <si>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податок на прибуток підприємств</t>
  </si>
  <si>
    <t>інші податки та збори (розшифрувати)</t>
  </si>
  <si>
    <t>митні платежі</t>
  </si>
  <si>
    <t xml:space="preserve">єдиний внесок на загальнообов'язкове державне соціальне страхування                      </t>
  </si>
  <si>
    <t>земельний податок</t>
  </si>
  <si>
    <t>орендна плата</t>
  </si>
  <si>
    <t>Чистий фінансовий результат</t>
  </si>
  <si>
    <t xml:space="preserve">Прибуток </t>
  </si>
  <si>
    <t>Збиток</t>
  </si>
  <si>
    <t>Середньомісячні витрати на оплату праці одного працівника (грн), усього, у тому числі:</t>
  </si>
  <si>
    <t>Інші витрати (розшифрувати)</t>
  </si>
  <si>
    <t>тис. грн (без ПДВ)</t>
  </si>
  <si>
    <t>{Додаток 1 в редакції Наказу Міністерства економічного розвитку і торгівлі № 1394 від 03.11.2015}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</si>
  <si>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</si>
  <si>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</si>
  <si>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Усього нараховано виплат</t>
  </si>
  <si>
    <t>Матеріальні витрати</t>
  </si>
  <si>
    <t>(тис. грн)</t>
  </si>
  <si>
    <t>Нараховані до сплати податки та збори до місцевих бюджетів (податкові платежі)</t>
  </si>
  <si>
    <t>Нараховані до сплати інші податки, збори та платежі</t>
  </si>
  <si>
    <t xml:space="preserve"> (посада)</t>
  </si>
  <si>
    <t>військовий збір</t>
  </si>
  <si>
    <t>капітальне будівництво (розшифрувати)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</si>
  <si>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</si>
  <si>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</si>
  <si>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тис. грн</t>
  </si>
  <si>
    <t>Собівартість реалізованої продукції (товарів, робіт, послуг), усього, у тому числі:</t>
  </si>
  <si>
    <t>Матеріальні витрати (розшифрувати)</t>
  </si>
  <si>
    <t>Інші адміністративні витрати (розшифрувати)</t>
  </si>
  <si>
    <t>Інші операційні витрати (розшифрувати)</t>
  </si>
  <si>
    <t>придбання (виготовлення) інших необоротних матеріальних активів (розшифрувати)</t>
  </si>
  <si>
    <t>Фонд оплату праці</t>
  </si>
  <si>
    <t>8030</t>
  </si>
  <si>
    <t>Чистий дохід від реалізації продукції (товарів, робіт, послуг), усього, у тому числі:</t>
  </si>
  <si>
    <t>ДОХОДИ</t>
  </si>
  <si>
    <t>ВИТРАТИ</t>
  </si>
  <si>
    <t>ВСЬОГО ВИТРАТ:</t>
  </si>
  <si>
    <t>1.</t>
  </si>
  <si>
    <t>у т.ч. використано на:</t>
  </si>
  <si>
    <t>1.1</t>
  </si>
  <si>
    <t>1.2</t>
  </si>
  <si>
    <t>Адміністративні витрати, усього, у тому числі:</t>
  </si>
  <si>
    <t>Собівартість реалізованої продукції (товарів, робіт, послуг), усього, у т.ч.:</t>
  </si>
  <si>
    <t>Адміністративні витрати, усього, у т.ч.:</t>
  </si>
  <si>
    <t>2.</t>
  </si>
  <si>
    <t>Придбання (виготовлення) основних засобів, усього, у т.ч.:</t>
  </si>
  <si>
    <t>Капітальний ремонт, усього, у т.ч.:</t>
  </si>
  <si>
    <t>Інші витрати, усього, у т.ч.:</t>
  </si>
  <si>
    <t>Розділ І. Формування фінансових результатів</t>
  </si>
  <si>
    <t>Розділ IІ. Розрахунки з бюджетом</t>
  </si>
  <si>
    <t>Розділ IV. Капітальні інвестиції</t>
  </si>
  <si>
    <t>Розділ VI. Дані про персонал та витрати на оплату праці</t>
  </si>
  <si>
    <t>Розшифровка №1 до розділу І "Формування фінансових результатів"</t>
  </si>
  <si>
    <t>Розшифровка до розділу  IV. "Капітальні інвестиції"</t>
  </si>
  <si>
    <t>3.</t>
  </si>
  <si>
    <t>3.1</t>
  </si>
  <si>
    <t>4.</t>
  </si>
  <si>
    <t>5.</t>
  </si>
  <si>
    <t>6.1</t>
  </si>
  <si>
    <t>Матеріальні витрати, усього, у т.ч.:</t>
  </si>
  <si>
    <t>5.1</t>
  </si>
  <si>
    <t>факт</t>
  </si>
  <si>
    <t>відхилення, +/-</t>
  </si>
  <si>
    <t>виконання, 
%</t>
  </si>
  <si>
    <t>відхилення, %</t>
  </si>
  <si>
    <t>Відхилення, +,-</t>
  </si>
  <si>
    <t>Відхилення, %</t>
  </si>
  <si>
    <t>Усього доходів</t>
  </si>
  <si>
    <t>Усього видатків</t>
  </si>
  <si>
    <t>відрахування частини чистого прибутку комунальними підприємствами, що є власністю Вінницької міської об'єднаної територіальної громади до бюджету Вінницької міської ОТГ</t>
  </si>
  <si>
    <t>Розшифровка №2 до розділу І "Формування фінансових результатів за джерелами доходів та використання коштів"</t>
  </si>
  <si>
    <t>Кошти державного бюджету від Національної служби здоров'я України</t>
  </si>
  <si>
    <t>Факт наростаючим підсумком з початку року</t>
  </si>
  <si>
    <r>
      <t xml:space="preserve">Чистий дохід від реалізації продукції (товарів, робіт, послуг) </t>
    </r>
    <r>
      <rPr>
        <sz val="16"/>
        <color theme="1"/>
        <rFont val="Times New Roman"/>
        <family val="1"/>
        <charset val="204"/>
      </rPr>
      <t>(розшифрувати)</t>
    </r>
  </si>
  <si>
    <r>
      <t>Інші фінансові доходи</t>
    </r>
    <r>
      <rPr>
        <sz val="16"/>
        <color theme="1"/>
        <rFont val="Times New Roman"/>
        <family val="1"/>
        <charset val="204"/>
      </rPr>
      <t xml:space="preserve"> (розшифрувати)</t>
    </r>
  </si>
  <si>
    <r>
      <rPr>
        <b/>
        <sz val="16"/>
        <color theme="1"/>
        <rFont val="Times New Roman"/>
        <family val="1"/>
        <charset val="204"/>
      </rPr>
      <t>Фінансові витрати</t>
    </r>
    <r>
      <rPr>
        <sz val="16"/>
        <color theme="1"/>
        <rFont val="Times New Roman"/>
        <family val="1"/>
        <charset val="204"/>
      </rPr>
      <t xml:space="preserve"> (розшифрувати)</t>
    </r>
  </si>
  <si>
    <r>
      <t>Інші доходи</t>
    </r>
    <r>
      <rPr>
        <sz val="16"/>
        <color theme="1"/>
        <rFont val="Times New Roman"/>
        <family val="1"/>
        <charset val="204"/>
      </rPr>
      <t xml:space="preserve"> (розшифрувати)</t>
    </r>
  </si>
  <si>
    <r>
      <t xml:space="preserve">Інші витрати </t>
    </r>
    <r>
      <rPr>
        <sz val="16"/>
        <color theme="1"/>
        <rFont val="Times New Roman"/>
        <family val="1"/>
        <charset val="204"/>
      </rPr>
      <t>(розшифрувати)</t>
    </r>
  </si>
  <si>
    <r>
      <t>придбання (виготовлення) основних засобів (розшифрувати)</t>
    </r>
    <r>
      <rPr>
        <i/>
        <sz val="16"/>
        <color theme="1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</si>
  <si>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6"/>
        <color theme="1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</si>
  <si>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6"/>
        <color theme="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theme="1"/>
        <rFont val="Times New Roman"/>
        <family val="1"/>
        <charset val="204"/>
      </rPr>
      <t>, у тому числі:</t>
    </r>
  </si>
  <si>
    <t>Елементи операційних витрат:</t>
  </si>
  <si>
    <t>Залучення кредитних коштів</t>
  </si>
  <si>
    <t>Власні кошти</t>
  </si>
  <si>
    <t>Усього:</t>
  </si>
  <si>
    <t>кошти державного бюджету від Національної служби здоров'я України</t>
  </si>
  <si>
    <t>кошти медичної субвенції з державного бюджету</t>
  </si>
  <si>
    <t>6.</t>
  </si>
  <si>
    <t>7.</t>
  </si>
  <si>
    <t>Благодійні внески</t>
  </si>
  <si>
    <t xml:space="preserve">нарахування амортизації на безоплатно отримані активи </t>
  </si>
  <si>
    <t>медикаменти та перев'язувальні матеріали</t>
  </si>
  <si>
    <t xml:space="preserve">бланки медичні та бухгалтерські </t>
  </si>
  <si>
    <t>канцелярські товари</t>
  </si>
  <si>
    <t>передплата періодичних видань</t>
  </si>
  <si>
    <t>технічний інвентар</t>
  </si>
  <si>
    <t>страхування водіїв, автотранспорту, на випадок СНіДу, членів добровільних пожежних дружин, на випадок гепатиту</t>
  </si>
  <si>
    <t>витрати на зв'язок</t>
  </si>
  <si>
    <t>послуги архіву</t>
  </si>
  <si>
    <t>послуги охорони</t>
  </si>
  <si>
    <t>обслуговування медичного обладнання</t>
  </si>
  <si>
    <t>метрологічна повірка медичного обладнання</t>
  </si>
  <si>
    <t>обслуговування ліфту</t>
  </si>
  <si>
    <t>дератизація, дезинфекція</t>
  </si>
  <si>
    <t>сигналізація</t>
  </si>
  <si>
    <t>обстеження медичних працівників</t>
  </si>
  <si>
    <t>заходи по радіаційній безпеці</t>
  </si>
  <si>
    <t>обрізка дерев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</si>
  <si>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</si>
  <si>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</si>
  <si>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</si>
  <si>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оплата інших енергоносіїв</t>
  </si>
  <si>
    <t>витрати на відрядження</t>
  </si>
  <si>
    <t>навчання у сфері цивільного захисту та охорони праці</t>
  </si>
  <si>
    <t>вилучення дорогоцінних металів</t>
  </si>
  <si>
    <t>обстеження ургентних хворих (КТ)</t>
  </si>
  <si>
    <t>відшкодування пільгових пенсій</t>
  </si>
  <si>
    <t xml:space="preserve">продукти харчування </t>
  </si>
  <si>
    <t>Директор КНП "ВМКЛ ШМД"</t>
  </si>
  <si>
    <t>О.О. Фомін</t>
  </si>
  <si>
    <t xml:space="preserve">оплата природнього газу  </t>
  </si>
  <si>
    <t>лікарняні листи перші 5 днів</t>
  </si>
  <si>
    <t>Кошти отримані від реалізації майна</t>
  </si>
  <si>
    <t>8.</t>
  </si>
  <si>
    <t>9.</t>
  </si>
  <si>
    <t>10.</t>
  </si>
  <si>
    <t>________________</t>
  </si>
  <si>
    <t>Розшифровка до розділу  IV. "Капітальні інвестиції за джерелами надходження"</t>
  </si>
  <si>
    <t>папір</t>
  </si>
  <si>
    <t>миючі засоби</t>
  </si>
  <si>
    <t>будівельні матеріали</t>
  </si>
  <si>
    <t>господарські товари, енергозберігаючі лампочки</t>
  </si>
  <si>
    <t>м'який інвентар</t>
  </si>
  <si>
    <t>ремонт медичного обладнання та поточний ремонт приміщень</t>
  </si>
  <si>
    <t>ТО диз.генератора, газового обладн., аварійного освітлення, перев.і випробування пожеж.гідрантів, ел.вимірювання</t>
  </si>
  <si>
    <t>оренда рентгенустановки</t>
  </si>
  <si>
    <t>оплата послуг (крім комунальних): ремонт обладнання, поточні ремонти та ін.</t>
  </si>
  <si>
    <t>канцелярські товари, папір</t>
  </si>
  <si>
    <t>оплата за отримання ліцензії</t>
  </si>
  <si>
    <t>Інші адміністративні витрати, в т.ч.:</t>
  </si>
  <si>
    <t>перезарядка картриджів</t>
  </si>
  <si>
    <t>ТО ПК, оргтехніки</t>
  </si>
  <si>
    <t>банківське обслуговування, обслуговування особового рахунку</t>
  </si>
  <si>
    <t>Інші адміністративні витрати, усього, у т.ч.:</t>
  </si>
  <si>
    <t>Кошти медичної субвенції з державного бюджету</t>
  </si>
  <si>
    <t>Собівартість реалізованої продукції (товарів, робіт, послуг):</t>
  </si>
  <si>
    <t>ТО диз.генератора, газового обладн., аварійного освітлення, перевірка і випробування пожеж.гідрантів, ел.вимірювання</t>
  </si>
  <si>
    <t>Адміністративні витрати всього, в т.ч.:</t>
  </si>
  <si>
    <t>11.1</t>
  </si>
  <si>
    <t>придбання (виготовлення) основних засобів, усього, у т.ч.:</t>
  </si>
  <si>
    <t>капітальний ремонт, усього, у тому числі:</t>
  </si>
  <si>
    <t>капітальний ремонт (системи аварійного освітлення)</t>
  </si>
  <si>
    <t>капітальний ремонт частини приміщень в рамках проекту EMERGENCY-2020</t>
  </si>
  <si>
    <t>план</t>
  </si>
  <si>
    <t xml:space="preserve">кошти медичної субвенції з обласного бюджету </t>
  </si>
  <si>
    <t>кошти отримані від реалізації майна</t>
  </si>
  <si>
    <t>благодійні внески</t>
  </si>
  <si>
    <t>надходження від відсотків за залишками коштів на поточних рахунках</t>
  </si>
  <si>
    <t>Інші фінансові доходи, усього, у тому числі:</t>
  </si>
  <si>
    <t>надходження від відсотків за залишками коштів на депозитних рахунках</t>
  </si>
  <si>
    <t>2.1</t>
  </si>
  <si>
    <t>інформаційно-консультативні послуги</t>
  </si>
  <si>
    <t>утилізація ламп</t>
  </si>
  <si>
    <t>гістологічне дослідження (патанатомія)</t>
  </si>
  <si>
    <t>післядипломна перепідготовка кадрів</t>
  </si>
  <si>
    <t>ремонт обладнання, поточні ремонти та ін.</t>
  </si>
  <si>
    <t>1.1.1</t>
  </si>
  <si>
    <t>1.1.2</t>
  </si>
  <si>
    <t>1.1.3</t>
  </si>
  <si>
    <t>1.2.1</t>
  </si>
  <si>
    <t>1.2.2</t>
  </si>
  <si>
    <t>1.2.3</t>
  </si>
  <si>
    <t>1.3</t>
  </si>
  <si>
    <t>2.1.2</t>
  </si>
  <si>
    <t>2.1.3</t>
  </si>
  <si>
    <t>3.1.1</t>
  </si>
  <si>
    <t>3.1.2</t>
  </si>
  <si>
    <t>3.1.3</t>
  </si>
  <si>
    <t>3.2</t>
  </si>
  <si>
    <t>3.2.1</t>
  </si>
  <si>
    <t>4.1</t>
  </si>
  <si>
    <t>4.1.1</t>
  </si>
  <si>
    <t>Кошти орендарів (відшкодування за енергоносії)</t>
  </si>
  <si>
    <t>5.2</t>
  </si>
  <si>
    <t>9.1</t>
  </si>
  <si>
    <t>9.2</t>
  </si>
  <si>
    <t>10.1</t>
  </si>
  <si>
    <t>предмети, матеріали, обладнання та інвентар (принтери, меблі, сервер)</t>
  </si>
  <si>
    <t>супровід програмного забезпечення</t>
  </si>
  <si>
    <t>навчання у сфері цивільного захисту, охорони праці</t>
  </si>
  <si>
    <t>Інші операційні витрати, усього, у т.ч.:</t>
  </si>
  <si>
    <t>господарські товари,енергозберігаючі лампочки, технічний інвентар</t>
  </si>
  <si>
    <t>супровід програм</t>
  </si>
  <si>
    <t>обстеження мед.працівників</t>
  </si>
  <si>
    <t>Залишок матеріалів, придбаних у минулих періодах за рахунок коштів медичної субвенції з державного бюджету</t>
  </si>
  <si>
    <t>3.3</t>
  </si>
  <si>
    <t>5.1.1</t>
  </si>
  <si>
    <t>5.1.2</t>
  </si>
  <si>
    <t>5.1.3</t>
  </si>
  <si>
    <t>Залишок матеріалів, придбаних у минулих періодах за рахунок коштів ВМОТГ</t>
  </si>
  <si>
    <t>6.1.1</t>
  </si>
  <si>
    <t>7.1</t>
  </si>
  <si>
    <t>7.1.1</t>
  </si>
  <si>
    <t>7.2</t>
  </si>
  <si>
    <t>8.1</t>
  </si>
  <si>
    <t>8.1.1</t>
  </si>
  <si>
    <t>8.2</t>
  </si>
  <si>
    <t>8.2.1</t>
  </si>
  <si>
    <t>Інші витрати:</t>
  </si>
  <si>
    <t>9.3</t>
  </si>
  <si>
    <t>Інші адміністративні витрати, усього, в т.ч.:</t>
  </si>
  <si>
    <t>післядипломна перепідготовка кадрів, навчання</t>
  </si>
  <si>
    <t>предмети, матеріали, обладнання та інвентар</t>
  </si>
  <si>
    <t>Надходження від відсотків за залишками коштів на депозитних рахунках</t>
  </si>
  <si>
    <t>10.1.1</t>
  </si>
  <si>
    <t>11.</t>
  </si>
  <si>
    <t>11.2</t>
  </si>
  <si>
    <t>12.</t>
  </si>
  <si>
    <t>13.</t>
  </si>
  <si>
    <t>13.1.</t>
  </si>
  <si>
    <t>світильник хірургічний LUCEA 50 мобільний з акумулятором (LCA 50 MOBILE B)</t>
  </si>
  <si>
    <t>світильник хірургічний LUCEA 100 мобільний з акумулятором  (LCA 100 MOBILE B)</t>
  </si>
  <si>
    <t>апарат штучної вентиляції легенів (ШВЛ) Evita V300 у комплекті</t>
  </si>
  <si>
    <t>апарат ШBЛ  Savina 300  у комплекті</t>
  </si>
  <si>
    <t xml:space="preserve">монітор пацієнтаVista 120 у комплекті </t>
  </si>
  <si>
    <t>система моніторингу  стану пацієнта Vista 120 у комплекті - 15 шт, центральна станція моніторингу INFINITI Central Station - 1 шт у комплекті</t>
  </si>
  <si>
    <t>аспіратор  медичний Evac 40 у комплекті</t>
  </si>
  <si>
    <t xml:space="preserve">наркозно-дихальний апарат: у комплекті:  апарат наркозно-дихальний Primus  у комплекті,  монітор  пацієнта Vista 120 у комплекті </t>
  </si>
  <si>
    <t xml:space="preserve">наркозно-дихальний апарат у комплекті: апарат наркозно-дихальний Primus  у комплекті,монітор  пацієнта Vista 120 у комплекті </t>
  </si>
  <si>
    <t xml:space="preserve">наркозно-дихальний апарат у комплекті: апарат наркозно-дихальний Fabius Tiro   у комплекті,монітор  пацієнта Vista 120 у комплекті </t>
  </si>
  <si>
    <t>оперстіл Meera EU без функції автодрайву у комплекті (Maquet GmbH)(Сужоу Ко Лтд)</t>
  </si>
  <si>
    <t>оперстіл Alphaclassic Pro з функцією поздовжнього зсуву у комплекті (Maquet GmbH)(Сужоу Ко Лтд)</t>
  </si>
  <si>
    <t>демонтаж мед.обладн., виготовл.енергетичного сертифікату, перевезення працівників, ремонт ШВЛ</t>
  </si>
  <si>
    <t>відхилення, (+/-)</t>
  </si>
  <si>
    <t>відхилення, 
(%)</t>
  </si>
  <si>
    <r>
      <t xml:space="preserve">Кошти від власних надходжень </t>
    </r>
    <r>
      <rPr>
        <i/>
        <sz val="14"/>
        <rFont val="Times New Roman"/>
        <family val="1"/>
        <charset val="204"/>
      </rPr>
      <t>(стажування лікарів-інтернів та медичне обслуговування іноземних громадян)</t>
    </r>
  </si>
  <si>
    <r>
      <t xml:space="preserve">витрати, пов'язані з використанням автомобілів </t>
    </r>
    <r>
      <rPr>
        <i/>
        <sz val="14"/>
        <rFont val="Times New Roman"/>
        <family val="1"/>
        <charset val="204"/>
      </rPr>
      <t>(бензин, дизельне паливо)</t>
    </r>
  </si>
  <si>
    <t>витрати, пов'язані з використанням автомобілів (ТО, ремонт)</t>
  </si>
  <si>
    <t>страхування водіїв, автотранспорту, на випадок СНіДу, членів ДПД</t>
  </si>
  <si>
    <t>охоронні послуги</t>
  </si>
  <si>
    <t>ремонт медичного обладнання</t>
  </si>
  <si>
    <t>метрологічна повірка медичного обладнання, повірка лічильників</t>
  </si>
  <si>
    <t>інформ.-консультативні послуги</t>
  </si>
  <si>
    <t>предмети, матеріали, обладнання, інвентар, господарські товари (принтери, меблі, сервер)</t>
  </si>
  <si>
    <t>господарські товари, енергозберігаючі лампочки, картриджі, миючі засоби</t>
  </si>
  <si>
    <r>
      <t xml:space="preserve">витрати, пов'язані з використанням автомобілів </t>
    </r>
    <r>
      <rPr>
        <i/>
        <sz val="14"/>
        <rFont val="Times New Roman"/>
        <family val="1"/>
        <charset val="204"/>
      </rPr>
      <t>(технічне обслуговування та ремонт)</t>
    </r>
  </si>
  <si>
    <t>господарські товари,енергозберігаючі лампочки</t>
  </si>
  <si>
    <t>обслуговування банку</t>
  </si>
  <si>
    <t>демонтаж мед.обладнання, виготовлення енергетичного сертифікату, перевезення працівників, ремонт ШВЛ</t>
  </si>
  <si>
    <t>9.1.1</t>
  </si>
  <si>
    <t>бланки</t>
  </si>
  <si>
    <t>канцтовари</t>
  </si>
  <si>
    <t>Надходження від відсотків за залишками коштів на поточних рахунках</t>
  </si>
  <si>
    <t>Інші адміністративні витрати,усього, в т.ч.:</t>
  </si>
  <si>
    <t>Інші операційні витрати, усього, в т.ч.:</t>
  </si>
  <si>
    <t>кошти бюджету Вінницької міської об'єднаної територіальної громади/ кошти Вінницької міської територіальної громади</t>
  </si>
  <si>
    <t>Інші витрати, усього, в т.ч.:</t>
  </si>
  <si>
    <r>
      <t xml:space="preserve">кошти від власних надходжень </t>
    </r>
    <r>
      <rPr>
        <i/>
        <sz val="14"/>
        <rFont val="Times New Roman"/>
        <family val="1"/>
        <charset val="204"/>
      </rPr>
      <t>(стажування лікарів-інтернів та медичне обслуговування іноземних громадян)</t>
    </r>
  </si>
  <si>
    <r>
      <t>кошти орендарів</t>
    </r>
    <r>
      <rPr>
        <i/>
        <sz val="14"/>
        <rFont val="Times New Roman"/>
        <family val="1"/>
        <charset val="204"/>
      </rPr>
      <t xml:space="preserve"> (відшкодування за енергоносії)</t>
    </r>
  </si>
  <si>
    <t>1.1.5</t>
  </si>
  <si>
    <t>1.2.5</t>
  </si>
  <si>
    <t>1.3.2</t>
  </si>
  <si>
    <t>1.3.3</t>
  </si>
  <si>
    <t>1.3.5</t>
  </si>
  <si>
    <t xml:space="preserve">Відрахування на соціальні заходи </t>
  </si>
  <si>
    <t>Матеріальні витрати, усього, в т.ч.:</t>
  </si>
  <si>
    <t>3.1.5</t>
  </si>
  <si>
    <t>3.3.5</t>
  </si>
  <si>
    <t>5.1.5</t>
  </si>
  <si>
    <t>5.2.5</t>
  </si>
  <si>
    <t>7.2.5</t>
  </si>
  <si>
    <t>11.1.1</t>
  </si>
  <si>
    <t>Кошти медичної субвенції з обласного бюджету</t>
  </si>
  <si>
    <t>Нарахування амортизації на безоплатно отримані активи</t>
  </si>
  <si>
    <t>9.2.1</t>
  </si>
  <si>
    <t>інші податки, збори та платежі (профспілкові внески)</t>
  </si>
  <si>
    <t>2.1.1</t>
  </si>
  <si>
    <t>Бюджетне фінансування (кошти ВМТГ)</t>
  </si>
  <si>
    <t>Інші джерела (кошти НСЗУ)</t>
  </si>
  <si>
    <t xml:space="preserve">Нараховані до сплати податки та збори до Державного бюджету України (податкові платежі) </t>
  </si>
  <si>
    <t xml:space="preserve">обслуговування медичного обладнання </t>
  </si>
  <si>
    <t>витрати на відрядження (проїзний - поповнення безконтактної неперсоніфікованої смарт - карти на проїзд)</t>
  </si>
  <si>
    <t>оплата послуг по проектуванню, монтажу системи блискавкозахисту</t>
  </si>
  <si>
    <t>коагулометр портативний з Док-станцією</t>
  </si>
  <si>
    <t>шприцевий насос інфузійний SEP-21 S Plus 1 комплект</t>
  </si>
  <si>
    <t>монітор пацієнта (4шт)</t>
  </si>
  <si>
    <t xml:space="preserve">коагулометр портативний з Док-станцією </t>
  </si>
  <si>
    <t>шприцевий насосо інфузійний SEP-21 S Plus 1 комплект</t>
  </si>
  <si>
    <t>відшкодування по нещасним випадкам на виробництві і за скоєння злочину</t>
  </si>
  <si>
    <t>набір хірургічний для операційних блоків № 2, 5 компл.</t>
  </si>
  <si>
    <t>утилізація ламп, мед.відходів</t>
  </si>
  <si>
    <t>оренда майна</t>
  </si>
  <si>
    <t>господарські товари, запчастини</t>
  </si>
  <si>
    <t>Амортизація основних засобів</t>
  </si>
  <si>
    <t>апарат рентгенівський пересувний MOBILE COOPER</t>
  </si>
  <si>
    <t>станція ручної мийки з ультразвуковою системою очистки</t>
  </si>
  <si>
    <t>монітор пацієнта (4 шт.) (система моніторингу фізіологічних показників Star8000F)</t>
  </si>
  <si>
    <t xml:space="preserve">сервер </t>
  </si>
  <si>
    <t>сервер</t>
  </si>
  <si>
    <t>Капітальні інвестиції, усього, у тому числі:</t>
  </si>
  <si>
    <t>9.2.5</t>
  </si>
  <si>
    <t>9.3.5</t>
  </si>
  <si>
    <t>12.1</t>
  </si>
  <si>
    <t>12.1.2</t>
  </si>
  <si>
    <t>12.1.3</t>
  </si>
  <si>
    <t>13.1.4</t>
  </si>
  <si>
    <t>11.2.5</t>
  </si>
  <si>
    <t>10.2</t>
  </si>
  <si>
    <t>10.2.5</t>
  </si>
  <si>
    <t>9.1.5</t>
  </si>
  <si>
    <t>капітальний ремонт частини приміщень в КНП«Вінницька міська клінічна лікарня швидкої медичної допомоги» в рамках проекту EMERGENCY-2020 за адресою: м.Вінниця, вул.,Київська,68</t>
  </si>
  <si>
    <t>оприбуткування активів від ліквідації</t>
  </si>
  <si>
    <t>Директор КНП "ВМКЛШМД"</t>
  </si>
  <si>
    <t>ТО диз.генератора, газового обладн., аварійного освітлення, перев.і випробування пожеж.гідрантів, ел.вимірювання, тех.нагляд за об'єктами, промивка та випробув. сист.опалення, перев.дозоформ.параметри</t>
  </si>
  <si>
    <t>9 місяців 2020 року</t>
  </si>
  <si>
    <t>9 місяців 2021 року</t>
  </si>
  <si>
    <t>Звітний період 9 місяців  2021 року</t>
  </si>
  <si>
    <t xml:space="preserve">ЗВІТ
 про виконання показників фінансового плану Комунального некомерційного підприємства "Вінницька міська клінічна лікарня швидкої медичної допомоги"
за 9 місяців 2021 року   </t>
  </si>
  <si>
    <t>благоустрій території</t>
  </si>
  <si>
    <t>заходи підтримки громадського здоров'я</t>
  </si>
  <si>
    <t>набір хірургічний для операційних блоків № 2, 5 компл., негатоскоп, мед.обладнання</t>
  </si>
  <si>
    <t>предмети, матеріали, обладнання, інвентар (принтери, меблі, сервер)</t>
  </si>
  <si>
    <t>інформатизація</t>
  </si>
  <si>
    <t xml:space="preserve"> </t>
  </si>
  <si>
    <t>3.2.2</t>
  </si>
  <si>
    <t>3.2.3</t>
  </si>
  <si>
    <t>предмети, матеріали, обладнання, інвентар</t>
  </si>
  <si>
    <t>Кошти  бюджету Вінницької міської обєднаної територіальної громади(ВМОТГ) /бюджету Вінницької міської територіальної громади (ВМТГ)</t>
  </si>
  <si>
    <t>2.1.5</t>
  </si>
  <si>
    <t>Факт                             9 місяців             2021 року</t>
  </si>
  <si>
    <t>План                      9 місяців 2021 року</t>
  </si>
  <si>
    <t>Факт 9 місяців 
2020 року</t>
  </si>
  <si>
    <t>План 9 місяців
2021 року</t>
  </si>
  <si>
    <t>Факт 9 місяців
 2021 року</t>
  </si>
  <si>
    <t>Факт 9 місяців
2020 року</t>
  </si>
  <si>
    <t>3.2.5</t>
  </si>
  <si>
    <t>Факт 9 місяців 
 2021 року</t>
  </si>
  <si>
    <t>план  9 місяців 2021 року</t>
  </si>
  <si>
    <t>факт 
 9 місяців 2021 року</t>
  </si>
  <si>
    <t>план 
на 9 місяців 2021 року</t>
  </si>
  <si>
    <t>факт  9 місяців 2021 року</t>
  </si>
  <si>
    <t>13.2</t>
  </si>
  <si>
    <t>13.2.4</t>
  </si>
  <si>
    <t xml:space="preserve">Амортизація </t>
  </si>
  <si>
    <t xml:space="preserve">               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</si>
</sst>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_);_(@_)"/>
    <numFmt numFmtId="179" formatCode="_-* #,##0.0_₴_-;\-* #,##0.0_₴_-;_-* &quot;-&quot;?_₴_-;_-@_-"/>
    <numFmt numFmtId="180" formatCode="#,##0.000"/>
    <numFmt numFmtId="181" formatCode="_(* #,##0.0_);_(* \(#,##0.0\);_(* &quot;-&quot;??_);_(@_)"/>
    <numFmt numFmtId="182" formatCode="_-* #,##0.0\ _₴_-;\-* #,##0.0\ _₴_-;_-* &quot;-&quot;?\ _₴_-;_-@_-"/>
  </numFmts>
  <fonts count="10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54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5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71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5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4" fontId="41" fillId="28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2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5" borderId="9" applyNumberFormat="0" applyFont="0" applyAlignment="0" applyProtection="0"/>
    <xf numFmtId="0" fontId="5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6" fontId="59" fillId="22" borderId="12" applyFill="0" applyBorder="0">
      <alignment horizontal="center" vertical="center" wrapText="1"/>
      <protection locked="0"/>
    </xf>
    <xf numFmtId="171" fontId="60" fillId="0" borderId="0">
      <alignment wrapText="1"/>
    </xf>
    <xf numFmtId="171" fontId="27" fillId="0" borderId="0">
      <alignment wrapText="1"/>
    </xf>
    <xf numFmtId="0" fontId="2" fillId="0" borderId="0"/>
  </cellStyleXfs>
  <cellXfs count="301">
    <xf numFmtId="0" fontId="0" fillId="0" borderId="0" xfId="0"/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quotePrefix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/>
    </xf>
    <xf numFmtId="0" fontId="62" fillId="0" borderId="0" xfId="0" applyFont="1" applyFill="1" applyAlignment="1"/>
    <xf numFmtId="0" fontId="62" fillId="0" borderId="3" xfId="0" applyFont="1" applyFill="1" applyBorder="1" applyAlignment="1">
      <alignment horizontal="center" vertical="center"/>
    </xf>
    <xf numFmtId="178" fontId="66" fillId="0" borderId="3" xfId="0" applyNumberFormat="1" applyFont="1" applyFill="1" applyBorder="1" applyAlignment="1">
      <alignment horizontal="center" vertical="center" wrapText="1"/>
    </xf>
    <xf numFmtId="178" fontId="62" fillId="0" borderId="3" xfId="0" applyNumberFormat="1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/>
    </xf>
    <xf numFmtId="178" fontId="63" fillId="0" borderId="3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178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vertical="center" wrapText="1"/>
    </xf>
    <xf numFmtId="0" fontId="62" fillId="0" borderId="3" xfId="0" applyFont="1" applyFill="1" applyBorder="1" applyAlignment="1">
      <alignment horizontal="left" vertical="center" wrapText="1"/>
    </xf>
    <xf numFmtId="178" fontId="64" fillId="0" borderId="3" xfId="0" applyNumberFormat="1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/>
    </xf>
    <xf numFmtId="49" fontId="66" fillId="0" borderId="3" xfId="0" applyNumberFormat="1" applyFont="1" applyFill="1" applyBorder="1" applyAlignment="1">
      <alignment horizontal="center" vertical="center"/>
    </xf>
    <xf numFmtId="177" fontId="66" fillId="0" borderId="3" xfId="0" applyNumberFormat="1" applyFont="1" applyFill="1" applyBorder="1" applyAlignment="1">
      <alignment horizontal="center" vertical="center" wrapText="1"/>
    </xf>
    <xf numFmtId="177" fontId="62" fillId="0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wrapText="1"/>
    </xf>
    <xf numFmtId="0" fontId="77" fillId="0" borderId="3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left" vertical="center" wrapText="1"/>
    </xf>
    <xf numFmtId="178" fontId="78" fillId="0" borderId="3" xfId="0" applyNumberFormat="1" applyFont="1" applyFill="1" applyBorder="1" applyAlignment="1">
      <alignment horizontal="center" vertical="center" wrapText="1"/>
    </xf>
    <xf numFmtId="178" fontId="79" fillId="0" borderId="3" xfId="0" applyNumberFormat="1" applyFont="1" applyFill="1" applyBorder="1" applyAlignment="1">
      <alignment horizontal="center" vertical="center" wrapText="1"/>
    </xf>
    <xf numFmtId="0" fontId="66" fillId="0" borderId="3" xfId="0" applyFont="1" applyFill="1" applyBorder="1" applyAlignment="1" applyProtection="1">
      <alignment horizontal="left" vertical="center" wrapText="1"/>
      <protection locked="0"/>
    </xf>
    <xf numFmtId="0" fontId="62" fillId="0" borderId="3" xfId="182" applyFont="1" applyFill="1" applyBorder="1" applyAlignment="1">
      <alignment vertical="center" wrapText="1"/>
      <protection locked="0"/>
    </xf>
    <xf numFmtId="0" fontId="66" fillId="0" borderId="3" xfId="182" applyFont="1" applyFill="1" applyBorder="1" applyAlignment="1">
      <alignment vertical="center" wrapText="1"/>
      <protection locked="0"/>
    </xf>
    <xf numFmtId="0" fontId="66" fillId="0" borderId="3" xfId="245" applyFont="1" applyFill="1" applyBorder="1" applyAlignment="1">
      <alignment horizontal="left" vertical="center" wrapText="1"/>
    </xf>
    <xf numFmtId="0" fontId="62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3" fillId="0" borderId="3" xfId="0" applyFont="1" applyFill="1" applyBorder="1" applyAlignment="1">
      <alignment horizontal="center" vertical="center"/>
    </xf>
    <xf numFmtId="0" fontId="75" fillId="0" borderId="3" xfId="0" applyFont="1" applyFill="1" applyBorder="1" applyAlignment="1">
      <alignment horizontal="left" vertical="center" wrapText="1"/>
    </xf>
    <xf numFmtId="178" fontId="63" fillId="0" borderId="3" xfId="0" applyNumberFormat="1" applyFont="1" applyFill="1" applyBorder="1" applyAlignment="1">
      <alignment horizontal="center" vertical="center"/>
    </xf>
    <xf numFmtId="0" fontId="83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right" vertical="center" wrapText="1"/>
    </xf>
    <xf numFmtId="0" fontId="75" fillId="0" borderId="3" xfId="0" applyFont="1" applyFill="1" applyBorder="1" applyAlignment="1">
      <alignment horizontal="left" wrapText="1"/>
    </xf>
    <xf numFmtId="178" fontId="75" fillId="0" borderId="3" xfId="0" applyNumberFormat="1" applyFont="1" applyFill="1" applyBorder="1" applyAlignment="1">
      <alignment horizontal="center" vertical="center" wrapText="1"/>
    </xf>
    <xf numFmtId="170" fontId="75" fillId="0" borderId="3" xfId="0" applyNumberFormat="1" applyFont="1" applyFill="1" applyBorder="1" applyAlignment="1">
      <alignment horizontal="right" vertical="center" wrapText="1"/>
    </xf>
    <xf numFmtId="0" fontId="84" fillId="0" borderId="3" xfId="0" applyFont="1" applyFill="1" applyBorder="1" applyAlignment="1">
      <alignment horizontal="left" vertical="center" wrapText="1"/>
    </xf>
    <xf numFmtId="0" fontId="84" fillId="0" borderId="3" xfId="0" quotePrefix="1" applyFont="1" applyFill="1" applyBorder="1" applyAlignment="1">
      <alignment horizontal="center" vertical="center"/>
    </xf>
    <xf numFmtId="0" fontId="77" fillId="0" borderId="3" xfId="0" quotePrefix="1" applyFont="1" applyFill="1" applyBorder="1" applyAlignment="1">
      <alignment horizontal="center" vertical="center"/>
    </xf>
    <xf numFmtId="178" fontId="76" fillId="0" borderId="3" xfId="0" applyNumberFormat="1" applyFont="1" applyFill="1" applyBorder="1" applyAlignment="1">
      <alignment horizontal="right" vertical="center" wrapText="1"/>
    </xf>
    <xf numFmtId="178" fontId="76" fillId="0" borderId="3" xfId="0" applyNumberFormat="1" applyFont="1" applyFill="1" applyBorder="1" applyAlignment="1">
      <alignment horizontal="center" vertical="center" wrapText="1"/>
    </xf>
    <xf numFmtId="178" fontId="62" fillId="0" borderId="3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178" fontId="66" fillId="0" borderId="3" xfId="0" applyNumberFormat="1" applyFont="1" applyFill="1" applyBorder="1" applyAlignment="1">
      <alignment vertical="center" wrapText="1"/>
    </xf>
    <xf numFmtId="0" fontId="77" fillId="0" borderId="3" xfId="0" applyFont="1" applyFill="1" applyBorder="1" applyAlignment="1">
      <alignment horizontal="left" vertical="center" wrapText="1"/>
    </xf>
    <xf numFmtId="178" fontId="75" fillId="0" borderId="3" xfId="0" applyNumberFormat="1" applyFont="1" applyFill="1" applyBorder="1" applyAlignment="1">
      <alignment horizontal="right" vertical="center" wrapText="1"/>
    </xf>
    <xf numFmtId="0" fontId="77" fillId="0" borderId="3" xfId="0" applyFont="1" applyFill="1" applyBorder="1" applyAlignment="1">
      <alignment horizontal="right" vertical="center" wrapText="1"/>
    </xf>
    <xf numFmtId="178" fontId="77" fillId="0" borderId="3" xfId="0" applyNumberFormat="1" applyFont="1" applyFill="1" applyBorder="1" applyAlignment="1">
      <alignment horizontal="right" vertical="center" wrapText="1"/>
    </xf>
    <xf numFmtId="0" fontId="75" fillId="0" borderId="3" xfId="0" applyFont="1" applyFill="1" applyBorder="1" applyAlignment="1">
      <alignment vertical="center" wrapText="1"/>
    </xf>
    <xf numFmtId="0" fontId="77" fillId="0" borderId="3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170" fontId="77" fillId="0" borderId="3" xfId="0" applyNumberFormat="1" applyFont="1" applyFill="1" applyBorder="1" applyAlignment="1">
      <alignment horizontal="right" vertical="center" wrapText="1"/>
    </xf>
    <xf numFmtId="178" fontId="75" fillId="0" borderId="3" xfId="0" applyNumberFormat="1" applyFont="1" applyFill="1" applyBorder="1" applyAlignment="1">
      <alignment horizontal="left" vertical="center" wrapText="1"/>
    </xf>
    <xf numFmtId="170" fontId="77" fillId="0" borderId="3" xfId="0" applyNumberFormat="1" applyFont="1" applyFill="1" applyBorder="1" applyAlignment="1">
      <alignment horizontal="right" vertical="center" wrapText="1" shrinkToFit="1"/>
    </xf>
    <xf numFmtId="0" fontId="87" fillId="0" borderId="3" xfId="0" applyFont="1" applyFill="1" applyBorder="1" applyAlignment="1">
      <alignment horizontal="center" vertical="center" wrapText="1"/>
    </xf>
    <xf numFmtId="0" fontId="88" fillId="0" borderId="3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0" fontId="89" fillId="0" borderId="3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178" fontId="88" fillId="0" borderId="3" xfId="0" applyNumberFormat="1" applyFont="1" applyFill="1" applyBorder="1" applyAlignment="1">
      <alignment horizontal="right" vertical="center" wrapText="1"/>
    </xf>
    <xf numFmtId="178" fontId="63" fillId="0" borderId="3" xfId="0" applyNumberFormat="1" applyFont="1" applyFill="1" applyBorder="1" applyAlignment="1">
      <alignment horizontal="right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75" fillId="0" borderId="3" xfId="0" applyFont="1" applyFill="1" applyBorder="1" applyAlignment="1">
      <alignment horizontal="right" vertical="center"/>
    </xf>
    <xf numFmtId="0" fontId="77" fillId="0" borderId="3" xfId="0" applyFont="1" applyFill="1" applyBorder="1" applyAlignment="1">
      <alignment horizontal="center" vertical="center"/>
    </xf>
    <xf numFmtId="178" fontId="63" fillId="0" borderId="0" xfId="0" applyNumberFormat="1" applyFont="1" applyFill="1" applyBorder="1" applyAlignment="1">
      <alignment vertical="center"/>
    </xf>
    <xf numFmtId="178" fontId="65" fillId="0" borderId="0" xfId="0" applyNumberFormat="1" applyFont="1" applyFill="1" applyBorder="1" applyAlignment="1">
      <alignment vertical="center"/>
    </xf>
    <xf numFmtId="0" fontId="75" fillId="0" borderId="3" xfId="0" applyFont="1" applyFill="1" applyBorder="1" applyAlignment="1">
      <alignment horizontal="center" vertical="center"/>
    </xf>
    <xf numFmtId="178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0" fontId="75" fillId="0" borderId="3" xfId="0" applyFont="1" applyFill="1" applyBorder="1" applyAlignment="1">
      <alignment vertical="center"/>
    </xf>
    <xf numFmtId="0" fontId="75" fillId="0" borderId="3" xfId="0" applyFont="1" applyFill="1" applyBorder="1" applyAlignment="1">
      <alignment horizontal="center"/>
    </xf>
    <xf numFmtId="0" fontId="77" fillId="0" borderId="3" xfId="0" applyFont="1" applyFill="1" applyBorder="1" applyAlignment="1">
      <alignment vertical="center"/>
    </xf>
    <xf numFmtId="0" fontId="75" fillId="0" borderId="18" xfId="0" applyFont="1" applyFill="1" applyBorder="1" applyAlignment="1">
      <alignment horizontal="center"/>
    </xf>
    <xf numFmtId="0" fontId="88" fillId="0" borderId="3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180" fontId="75" fillId="0" borderId="3" xfId="353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178" fontId="62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8" fillId="0" borderId="3" xfId="0" applyFont="1" applyFill="1" applyBorder="1" applyAlignment="1">
      <alignment horizontal="center" vertical="center" wrapText="1"/>
    </xf>
    <xf numFmtId="179" fontId="62" fillId="0" borderId="0" xfId="0" applyNumberFormat="1" applyFont="1" applyFill="1" applyBorder="1" applyAlignment="1">
      <alignment vertical="center"/>
    </xf>
    <xf numFmtId="169" fontId="63" fillId="0" borderId="0" xfId="0" applyNumberFormat="1" applyFont="1" applyFill="1" applyBorder="1" applyAlignment="1">
      <alignment horizontal="center" vertical="center" wrapText="1"/>
    </xf>
    <xf numFmtId="169" fontId="65" fillId="0" borderId="17" xfId="0" applyNumberFormat="1" applyFont="1" applyFill="1" applyBorder="1" applyAlignment="1">
      <alignment horizontal="center" vertical="center" wrapText="1"/>
    </xf>
    <xf numFmtId="169" fontId="65" fillId="0" borderId="0" xfId="0" applyNumberFormat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center"/>
    </xf>
    <xf numFmtId="169" fontId="65" fillId="0" borderId="13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90" fillId="0" borderId="0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horizontal="center" vertical="center"/>
    </xf>
    <xf numFmtId="0" fontId="73" fillId="29" borderId="0" xfId="0" applyFont="1" applyFill="1" applyAlignment="1">
      <alignment vertical="center"/>
    </xf>
    <xf numFmtId="0" fontId="73" fillId="0" borderId="3" xfId="0" applyFont="1" applyFill="1" applyBorder="1" applyAlignment="1">
      <alignment horizontal="center" vertical="center" wrapText="1"/>
    </xf>
    <xf numFmtId="178" fontId="90" fillId="0" borderId="3" xfId="0" applyNumberFormat="1" applyFont="1" applyFill="1" applyBorder="1" applyAlignment="1">
      <alignment vertical="center"/>
    </xf>
    <xf numFmtId="178" fontId="73" fillId="0" borderId="3" xfId="0" applyNumberFormat="1" applyFont="1" applyFill="1" applyBorder="1" applyAlignment="1">
      <alignment vertical="center"/>
    </xf>
    <xf numFmtId="178" fontId="73" fillId="0" borderId="3" xfId="0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left" vertical="center"/>
    </xf>
    <xf numFmtId="178" fontId="73" fillId="0" borderId="3" xfId="0" applyNumberFormat="1" applyFont="1" applyFill="1" applyBorder="1" applyAlignment="1">
      <alignment horizontal="left" vertical="center" wrapText="1"/>
    </xf>
    <xf numFmtId="178" fontId="90" fillId="0" borderId="3" xfId="0" applyNumberFormat="1" applyFont="1" applyFill="1" applyBorder="1" applyAlignment="1">
      <alignment horizontal="left" vertical="center" wrapText="1"/>
    </xf>
    <xf numFmtId="178" fontId="90" fillId="0" borderId="3" xfId="0" applyNumberFormat="1" applyFont="1" applyFill="1" applyBorder="1" applyAlignment="1">
      <alignment horizontal="left" vertical="center"/>
    </xf>
    <xf numFmtId="178" fontId="82" fillId="0" borderId="3" xfId="0" applyNumberFormat="1" applyFont="1" applyFill="1" applyBorder="1" applyAlignment="1">
      <alignment horizontal="center" vertical="center" wrapText="1"/>
    </xf>
    <xf numFmtId="178" fontId="73" fillId="0" borderId="3" xfId="0" applyNumberFormat="1" applyFont="1" applyFill="1" applyBorder="1" applyAlignment="1">
      <alignment horizontal="center" vertical="center"/>
    </xf>
    <xf numFmtId="178" fontId="83" fillId="0" borderId="3" xfId="0" applyNumberFormat="1" applyFont="1" applyFill="1" applyBorder="1" applyAlignment="1">
      <alignment vertical="center"/>
    </xf>
    <xf numFmtId="0" fontId="73" fillId="0" borderId="0" xfId="0" applyFont="1" applyFill="1" applyAlignment="1"/>
    <xf numFmtId="0" fontId="73" fillId="29" borderId="0" xfId="0" applyFont="1" applyFill="1" applyAlignment="1">
      <alignment vertical="center" wrapText="1" shrinkToFit="1"/>
    </xf>
    <xf numFmtId="0" fontId="73" fillId="29" borderId="0" xfId="0" applyFont="1" applyFill="1" applyBorder="1" applyAlignment="1">
      <alignment vertical="center" wrapText="1" shrinkToFit="1"/>
    </xf>
    <xf numFmtId="0" fontId="73" fillId="0" borderId="0" xfId="0" applyFont="1" applyFill="1" applyBorder="1" applyAlignment="1">
      <alignment vertical="center" wrapText="1" shrinkToFit="1"/>
    </xf>
    <xf numFmtId="0" fontId="92" fillId="0" borderId="0" xfId="0" applyFont="1" applyFill="1" applyAlignment="1">
      <alignment vertical="center"/>
    </xf>
    <xf numFmtId="178" fontId="74" fillId="0" borderId="3" xfId="0" applyNumberFormat="1" applyFont="1" applyFill="1" applyBorder="1" applyAlignment="1">
      <alignment horizontal="right" vertical="center" wrapText="1"/>
    </xf>
    <xf numFmtId="177" fontId="81" fillId="0" borderId="3" xfId="0" applyNumberFormat="1" applyFont="1" applyFill="1" applyBorder="1" applyAlignment="1">
      <alignment horizontal="center" vertical="center" wrapText="1"/>
    </xf>
    <xf numFmtId="178" fontId="66" fillId="0" borderId="3" xfId="0" applyNumberFormat="1" applyFont="1" applyFill="1" applyBorder="1" applyAlignment="1">
      <alignment horizontal="righ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1" fontId="73" fillId="0" borderId="3" xfId="0" applyNumberFormat="1" applyFont="1" applyFill="1" applyBorder="1" applyAlignment="1">
      <alignment horizontal="center" vertical="center" wrapText="1"/>
    </xf>
    <xf numFmtId="169" fontId="77" fillId="0" borderId="3" xfId="0" applyNumberFormat="1" applyFont="1" applyFill="1" applyBorder="1" applyAlignment="1">
      <alignment vertical="center" wrapText="1"/>
    </xf>
    <xf numFmtId="178" fontId="77" fillId="0" borderId="3" xfId="0" applyNumberFormat="1" applyFont="1" applyFill="1" applyBorder="1" applyAlignment="1">
      <alignment vertical="center" wrapText="1"/>
    </xf>
    <xf numFmtId="178" fontId="63" fillId="0" borderId="3" xfId="0" applyNumberFormat="1" applyFont="1" applyFill="1" applyBorder="1" applyAlignment="1">
      <alignment vertical="center" wrapText="1"/>
    </xf>
    <xf numFmtId="178" fontId="63" fillId="0" borderId="3" xfId="0" applyNumberFormat="1" applyFont="1" applyFill="1" applyBorder="1" applyAlignment="1">
      <alignment vertical="center"/>
    </xf>
    <xf numFmtId="169" fontId="84" fillId="0" borderId="3" xfId="0" applyNumberFormat="1" applyFont="1" applyFill="1" applyBorder="1" applyAlignment="1">
      <alignment vertical="center" wrapText="1"/>
    </xf>
    <xf numFmtId="178" fontId="86" fillId="0" borderId="3" xfId="0" applyNumberFormat="1" applyFont="1" applyFill="1" applyBorder="1" applyAlignment="1">
      <alignment vertical="center" wrapText="1"/>
    </xf>
    <xf numFmtId="178" fontId="86" fillId="0" borderId="3" xfId="0" applyNumberFormat="1" applyFont="1" applyFill="1" applyBorder="1" applyAlignment="1">
      <alignment vertical="center"/>
    </xf>
    <xf numFmtId="178" fontId="75" fillId="0" borderId="3" xfId="0" applyNumberFormat="1" applyFont="1" applyFill="1" applyBorder="1" applyAlignment="1">
      <alignment horizontal="center" vertical="center"/>
    </xf>
    <xf numFmtId="178" fontId="84" fillId="0" borderId="3" xfId="0" applyNumberFormat="1" applyFont="1" applyFill="1" applyBorder="1" applyAlignment="1">
      <alignment horizontal="center" vertical="center" wrapText="1"/>
    </xf>
    <xf numFmtId="178" fontId="86" fillId="0" borderId="3" xfId="0" applyNumberFormat="1" applyFont="1" applyFill="1" applyBorder="1" applyAlignment="1">
      <alignment horizontal="center" vertical="center" wrapText="1"/>
    </xf>
    <xf numFmtId="178" fontId="86" fillId="0" borderId="3" xfId="0" applyNumberFormat="1" applyFont="1" applyFill="1" applyBorder="1" applyAlignment="1">
      <alignment horizontal="center" vertical="center"/>
    </xf>
    <xf numFmtId="0" fontId="75" fillId="0" borderId="3" xfId="0" quotePrefix="1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178" fontId="73" fillId="0" borderId="3" xfId="0" applyNumberFormat="1" applyFont="1" applyFill="1" applyBorder="1" applyAlignment="1">
      <alignment horizontal="left" vertical="center"/>
    </xf>
    <xf numFmtId="0" fontId="84" fillId="0" borderId="3" xfId="0" applyFont="1" applyFill="1" applyBorder="1" applyAlignment="1">
      <alignment horizontal="center" vertical="center" wrapText="1"/>
    </xf>
    <xf numFmtId="178" fontId="84" fillId="0" borderId="3" xfId="0" applyNumberFormat="1" applyFont="1" applyFill="1" applyBorder="1" applyAlignment="1">
      <alignment horizontal="right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3" xfId="182" applyFont="1" applyFill="1" applyBorder="1" applyAlignment="1">
      <alignment vertical="center" wrapText="1"/>
      <protection locked="0"/>
    </xf>
    <xf numFmtId="0" fontId="86" fillId="0" borderId="3" xfId="0" applyFont="1" applyFill="1" applyBorder="1" applyAlignment="1">
      <alignment horizontal="left" vertical="center" wrapText="1"/>
    </xf>
    <xf numFmtId="178" fontId="84" fillId="0" borderId="3" xfId="0" applyNumberFormat="1" applyFont="1" applyFill="1" applyBorder="1" applyAlignment="1">
      <alignment horizontal="right" vertical="center" wrapText="1" shrinkToFit="1"/>
    </xf>
    <xf numFmtId="178" fontId="65" fillId="0" borderId="3" xfId="0" applyNumberFormat="1" applyFont="1" applyFill="1" applyBorder="1" applyAlignment="1">
      <alignment vertical="center" wrapText="1"/>
    </xf>
    <xf numFmtId="178" fontId="64" fillId="0" borderId="3" xfId="0" applyNumberFormat="1" applyFont="1" applyFill="1" applyBorder="1" applyAlignment="1">
      <alignment vertical="center" wrapText="1"/>
    </xf>
    <xf numFmtId="0" fontId="93" fillId="0" borderId="0" xfId="0" applyFont="1" applyFill="1" applyBorder="1" applyAlignment="1"/>
    <xf numFmtId="0" fontId="93" fillId="0" borderId="0" xfId="0" applyFont="1" applyFill="1" applyBorder="1" applyAlignment="1">
      <alignment horizontal="center"/>
    </xf>
    <xf numFmtId="177" fontId="76" fillId="0" borderId="3" xfId="0" applyNumberFormat="1" applyFont="1" applyFill="1" applyBorder="1" applyAlignment="1">
      <alignment horizontal="right" vertical="center" wrapText="1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169" fontId="94" fillId="0" borderId="0" xfId="0" applyNumberFormat="1" applyFont="1" applyFill="1" applyBorder="1" applyAlignment="1">
      <alignment vertical="center"/>
    </xf>
    <xf numFmtId="181" fontId="75" fillId="0" borderId="3" xfId="0" applyNumberFormat="1" applyFont="1" applyFill="1" applyBorder="1" applyAlignment="1">
      <alignment horizontal="right" vertical="center" wrapText="1"/>
    </xf>
    <xf numFmtId="182" fontId="62" fillId="0" borderId="0" xfId="0" applyNumberFormat="1" applyFont="1" applyFill="1" applyBorder="1" applyAlignment="1">
      <alignment vertical="center"/>
    </xf>
    <xf numFmtId="178" fontId="75" fillId="0" borderId="3" xfId="0" applyNumberFormat="1" applyFont="1" applyFill="1" applyBorder="1" applyAlignment="1">
      <alignment horizontal="right" vertical="center" wrapText="1" shrinkToFit="1"/>
    </xf>
    <xf numFmtId="0" fontId="95" fillId="0" borderId="3" xfId="0" applyFont="1" applyFill="1" applyBorder="1" applyAlignment="1">
      <alignment horizontal="right" vertical="center" wrapText="1"/>
    </xf>
    <xf numFmtId="178" fontId="96" fillId="0" borderId="3" xfId="0" applyNumberFormat="1" applyFont="1" applyFill="1" applyBorder="1" applyAlignment="1">
      <alignment horizontal="right" vertical="center" wrapText="1"/>
    </xf>
    <xf numFmtId="178" fontId="97" fillId="0" borderId="3" xfId="0" applyNumberFormat="1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 wrapText="1"/>
    </xf>
    <xf numFmtId="179" fontId="96" fillId="0" borderId="3" xfId="0" applyNumberFormat="1" applyFont="1" applyFill="1" applyBorder="1" applyAlignment="1">
      <alignment horizontal="right" vertical="center" wrapText="1"/>
    </xf>
    <xf numFmtId="178" fontId="97" fillId="0" borderId="3" xfId="0" applyNumberFormat="1" applyFont="1" applyFill="1" applyBorder="1" applyAlignment="1">
      <alignment horizontal="center" vertical="center"/>
    </xf>
    <xf numFmtId="170" fontId="75" fillId="0" borderId="0" xfId="0" applyNumberFormat="1" applyFont="1" applyFill="1" applyBorder="1" applyAlignment="1">
      <alignment horizontal="right" vertical="center" wrapText="1"/>
    </xf>
    <xf numFmtId="170" fontId="75" fillId="0" borderId="3" xfId="0" applyNumberFormat="1" applyFont="1" applyFill="1" applyBorder="1" applyAlignment="1">
      <alignment horizontal="center" vertical="center" wrapText="1"/>
    </xf>
    <xf numFmtId="178" fontId="65" fillId="0" borderId="3" xfId="0" applyNumberFormat="1" applyFont="1" applyFill="1" applyBorder="1" applyAlignment="1">
      <alignment horizontal="right" vertical="center" wrapText="1"/>
    </xf>
    <xf numFmtId="178" fontId="65" fillId="0" borderId="3" xfId="0" applyNumberFormat="1" applyFont="1" applyFill="1" applyBorder="1" applyAlignment="1">
      <alignment horizontal="right" wrapText="1"/>
    </xf>
    <xf numFmtId="178" fontId="86" fillId="0" borderId="3" xfId="0" applyNumberFormat="1" applyFont="1" applyFill="1" applyBorder="1" applyAlignment="1">
      <alignment horizontal="right" vertical="center" wrapText="1"/>
    </xf>
    <xf numFmtId="170" fontId="65" fillId="0" borderId="0" xfId="0" applyNumberFormat="1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75" fillId="0" borderId="3" xfId="353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90" fillId="0" borderId="3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left" vertical="center" wrapText="1"/>
    </xf>
    <xf numFmtId="0" fontId="82" fillId="0" borderId="3" xfId="272" applyFont="1" applyFill="1" applyBorder="1" applyAlignment="1">
      <alignment horizontal="left" vertical="center" wrapText="1"/>
    </xf>
    <xf numFmtId="0" fontId="82" fillId="0" borderId="15" xfId="272" applyFont="1" applyFill="1" applyBorder="1" applyAlignment="1">
      <alignment horizontal="left" vertical="center" wrapText="1"/>
    </xf>
    <xf numFmtId="0" fontId="82" fillId="0" borderId="3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182" fontId="63" fillId="0" borderId="0" xfId="0" applyNumberFormat="1" applyFont="1" applyFill="1" applyBorder="1" applyAlignment="1">
      <alignment vertical="center"/>
    </xf>
    <xf numFmtId="182" fontId="65" fillId="0" borderId="0" xfId="0" applyNumberFormat="1" applyFont="1" applyFill="1" applyBorder="1" applyAlignment="1">
      <alignment vertical="center"/>
    </xf>
    <xf numFmtId="178" fontId="88" fillId="0" borderId="3" xfId="0" applyNumberFormat="1" applyFont="1" applyFill="1" applyBorder="1" applyAlignment="1">
      <alignment horizontal="right" vertical="center" wrapText="1" shrinkToFit="1"/>
    </xf>
    <xf numFmtId="0" fontId="88" fillId="0" borderId="3" xfId="0" applyFont="1" applyFill="1" applyBorder="1" applyAlignment="1">
      <alignment vertical="center" wrapText="1"/>
    </xf>
    <xf numFmtId="0" fontId="88" fillId="0" borderId="17" xfId="0" applyFont="1" applyFill="1" applyBorder="1" applyAlignment="1">
      <alignment horizontal="center" vertical="center" wrapText="1"/>
    </xf>
    <xf numFmtId="178" fontId="64" fillId="0" borderId="3" xfId="0" applyNumberFormat="1" applyFont="1" applyFill="1" applyBorder="1" applyAlignment="1">
      <alignment horizontal="right" vertical="center" wrapText="1"/>
    </xf>
    <xf numFmtId="178" fontId="64" fillId="0" borderId="18" xfId="0" applyNumberFormat="1" applyFont="1" applyFill="1" applyBorder="1" applyAlignment="1">
      <alignment horizontal="right" wrapText="1"/>
    </xf>
    <xf numFmtId="178" fontId="64" fillId="0" borderId="17" xfId="0" applyNumberFormat="1" applyFont="1" applyFill="1" applyBorder="1" applyAlignment="1">
      <alignment horizontal="right" wrapText="1"/>
    </xf>
    <xf numFmtId="0" fontId="88" fillId="0" borderId="3" xfId="182" applyFont="1" applyFill="1" applyBorder="1" applyAlignment="1">
      <alignment vertical="center" wrapText="1"/>
      <protection locked="0"/>
    </xf>
    <xf numFmtId="0" fontId="88" fillId="0" borderId="15" xfId="0" applyFont="1" applyFill="1" applyBorder="1" applyAlignment="1">
      <alignment horizontal="left" vertical="center" wrapText="1"/>
    </xf>
    <xf numFmtId="178" fontId="88" fillId="0" borderId="15" xfId="0" applyNumberFormat="1" applyFont="1" applyFill="1" applyBorder="1" applyAlignment="1">
      <alignment horizontal="right" vertical="center" wrapText="1"/>
    </xf>
    <xf numFmtId="0" fontId="88" fillId="0" borderId="3" xfId="0" applyFont="1" applyFill="1" applyBorder="1" applyAlignment="1">
      <alignment horizontal="center" vertical="center"/>
    </xf>
    <xf numFmtId="177" fontId="62" fillId="0" borderId="3" xfId="0" applyNumberFormat="1" applyFont="1" applyFill="1" applyBorder="1" applyAlignment="1">
      <alignment horizontal="right" vertical="center" wrapText="1"/>
    </xf>
    <xf numFmtId="0" fontId="98" fillId="0" borderId="0" xfId="0" applyFont="1" applyFill="1" applyBorder="1" applyAlignment="1">
      <alignment vertical="center"/>
    </xf>
    <xf numFmtId="0" fontId="62" fillId="0" borderId="3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177" fontId="66" fillId="0" borderId="3" xfId="0" applyNumberFormat="1" applyFont="1" applyFill="1" applyBorder="1" applyAlignment="1">
      <alignment horizontal="right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99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/>
    </xf>
    <xf numFmtId="178" fontId="77" fillId="0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vertical="center" wrapText="1"/>
    </xf>
    <xf numFmtId="0" fontId="77" fillId="0" borderId="3" xfId="0" applyFont="1" applyFill="1" applyBorder="1" applyAlignment="1">
      <alignment horizontal="left" wrapText="1"/>
    </xf>
    <xf numFmtId="0" fontId="100" fillId="0" borderId="3" xfId="0" applyFont="1" applyFill="1" applyBorder="1" applyAlignment="1">
      <alignment horizontal="center" vertical="center" wrapText="1"/>
    </xf>
    <xf numFmtId="49" fontId="101" fillId="0" borderId="3" xfId="0" applyNumberFormat="1" applyFont="1" applyFill="1" applyBorder="1" applyAlignment="1">
      <alignment horizontal="center" vertical="center" wrapText="1"/>
    </xf>
    <xf numFmtId="49" fontId="102" fillId="0" borderId="3" xfId="0" applyNumberFormat="1" applyFont="1" applyFill="1" applyBorder="1" applyAlignment="1">
      <alignment horizontal="center" vertical="center" wrapText="1"/>
    </xf>
    <xf numFmtId="49" fontId="99" fillId="0" borderId="3" xfId="0" applyNumberFormat="1" applyFont="1" applyFill="1" applyBorder="1" applyAlignment="1">
      <alignment horizontal="center" vertical="center" wrapText="1"/>
    </xf>
    <xf numFmtId="49" fontId="100" fillId="0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center" vertical="center" wrapText="1"/>
    </xf>
    <xf numFmtId="49" fontId="78" fillId="0" borderId="3" xfId="0" applyNumberFormat="1" applyFont="1" applyFill="1" applyBorder="1" applyAlignment="1">
      <alignment horizontal="center" vertical="center" wrapText="1"/>
    </xf>
    <xf numFmtId="49" fontId="103" fillId="0" borderId="3" xfId="0" applyNumberFormat="1" applyFont="1" applyFill="1" applyBorder="1" applyAlignment="1">
      <alignment horizontal="center" vertical="center" wrapText="1"/>
    </xf>
    <xf numFmtId="49" fontId="104" fillId="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top"/>
    </xf>
    <xf numFmtId="0" fontId="67" fillId="0" borderId="3" xfId="0" applyFont="1" applyFill="1" applyBorder="1" applyAlignment="1">
      <alignment horizontal="center" vertical="center"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16" xfId="0" applyFont="1" applyFill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70" fontId="62" fillId="0" borderId="0" xfId="0" applyNumberFormat="1" applyFont="1" applyFill="1" applyBorder="1" applyAlignment="1">
      <alignment horizontal="center" wrapText="1"/>
    </xf>
    <xf numFmtId="170" fontId="62" fillId="0" borderId="0" xfId="0" quotePrefix="1" applyNumberFormat="1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70" fontId="80" fillId="0" borderId="13" xfId="0" applyNumberFormat="1" applyFont="1" applyFill="1" applyBorder="1" applyAlignment="1">
      <alignment horizontal="left" wrapText="1"/>
    </xf>
    <xf numFmtId="0" fontId="73" fillId="0" borderId="1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wrapText="1"/>
    </xf>
    <xf numFmtId="0" fontId="83" fillId="0" borderId="15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2" fontId="77" fillId="0" borderId="15" xfId="0" applyNumberFormat="1" applyFont="1" applyFill="1" applyBorder="1" applyAlignment="1">
      <alignment horizontal="center" vertical="center" wrapText="1"/>
    </xf>
    <xf numFmtId="2" fontId="77" fillId="0" borderId="16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3" fontId="63" fillId="0" borderId="3" xfId="0" applyNumberFormat="1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right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1139" xfId="353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Правила ДДС"/>
      <sheetName val="_ф3"/>
      <sheetName val="_Ф4"/>
      <sheetName val="_Ф5"/>
      <sheetName val="Ф7_цены"/>
      <sheetName val="Ф8_цены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249"/>
  <sheetViews>
    <sheetView view="pageBreakPreview" topLeftCell="A6" zoomScale="75" zoomScaleNormal="75" zoomScaleSheetLayoutView="75" workbookViewId="0">
      <selection activeCell="I6" sqref="I1:P1048576"/>
    </sheetView>
  </sheetViews>
  <sheetFormatPr defaultRowHeight="20.25"/>
  <cols>
    <col min="1" max="1" width="58.42578125" style="1" customWidth="1"/>
    <col min="2" max="2" width="8.28515625" style="216" customWidth="1"/>
    <col min="3" max="3" width="14.42578125" style="216" customWidth="1"/>
    <col min="4" max="4" width="15.7109375" style="216" customWidth="1"/>
    <col min="5" max="5" width="16.140625" style="1" customWidth="1"/>
    <col min="6" max="6" width="16" style="1" customWidth="1"/>
    <col min="7" max="7" width="15.140625" style="1" customWidth="1"/>
    <col min="8" max="8" width="11.7109375" style="1" customWidth="1"/>
    <col min="9" max="9" width="16.7109375" style="1" customWidth="1"/>
    <col min="10" max="10" width="20.28515625" style="1" customWidth="1"/>
    <col min="11" max="11" width="19.140625" style="1" customWidth="1"/>
    <col min="12" max="12" width="17.42578125" style="1" customWidth="1"/>
    <col min="13" max="13" width="15.85546875" style="1" customWidth="1"/>
    <col min="14" max="16384" width="9.140625" style="1"/>
  </cols>
  <sheetData>
    <row r="1" spans="1:10" ht="88.5" customHeight="1">
      <c r="A1" s="242" t="s">
        <v>351</v>
      </c>
      <c r="B1" s="243"/>
      <c r="C1" s="243"/>
      <c r="D1" s="243"/>
      <c r="E1" s="243"/>
      <c r="F1" s="243"/>
      <c r="G1" s="243"/>
      <c r="H1" s="243"/>
    </row>
    <row r="2" spans="1:10" ht="24" customHeight="1">
      <c r="A2" s="241" t="s">
        <v>15</v>
      </c>
      <c r="B2" s="241"/>
      <c r="C2" s="241"/>
      <c r="D2" s="241"/>
      <c r="E2" s="241"/>
      <c r="F2" s="241"/>
      <c r="G2" s="241"/>
      <c r="H2" s="241"/>
    </row>
    <row r="3" spans="1:10" s="39" customFormat="1" ht="16.5" customHeight="1">
      <c r="B3" s="59"/>
      <c r="C3" s="60"/>
      <c r="D3" s="59"/>
      <c r="E3" s="59"/>
      <c r="F3" s="59"/>
      <c r="G3" s="59"/>
      <c r="H3" s="61" t="s">
        <v>51</v>
      </c>
    </row>
    <row r="4" spans="1:10" ht="60.75" customHeight="1">
      <c r="A4" s="248" t="s">
        <v>20</v>
      </c>
      <c r="B4" s="250" t="s">
        <v>4</v>
      </c>
      <c r="C4" s="256" t="s">
        <v>106</v>
      </c>
      <c r="D4" s="256"/>
      <c r="E4" s="253" t="s">
        <v>350</v>
      </c>
      <c r="F4" s="254"/>
      <c r="G4" s="254"/>
      <c r="H4" s="255"/>
    </row>
    <row r="5" spans="1:10" ht="46.5" customHeight="1">
      <c r="A5" s="249"/>
      <c r="B5" s="251"/>
      <c r="C5" s="19" t="s">
        <v>348</v>
      </c>
      <c r="D5" s="19" t="s">
        <v>349</v>
      </c>
      <c r="E5" s="226" t="s">
        <v>187</v>
      </c>
      <c r="F5" s="226" t="s">
        <v>95</v>
      </c>
      <c r="G5" s="226" t="s">
        <v>96</v>
      </c>
      <c r="H5" s="226" t="s">
        <v>97</v>
      </c>
    </row>
    <row r="6" spans="1:10" s="39" customFormat="1" ht="12.75" customHeight="1">
      <c r="A6" s="58">
        <v>1</v>
      </c>
      <c r="B6" s="223">
        <v>2</v>
      </c>
      <c r="C6" s="223">
        <v>3</v>
      </c>
      <c r="D6" s="223">
        <v>4</v>
      </c>
      <c r="E6" s="223">
        <v>5</v>
      </c>
      <c r="F6" s="223">
        <v>6</v>
      </c>
      <c r="G6" s="223">
        <v>7</v>
      </c>
      <c r="H6" s="224">
        <v>8</v>
      </c>
    </row>
    <row r="7" spans="1:10" ht="23.25" customHeight="1">
      <c r="A7" s="252" t="s">
        <v>82</v>
      </c>
      <c r="B7" s="252"/>
      <c r="C7" s="252"/>
      <c r="D7" s="252"/>
      <c r="E7" s="252"/>
      <c r="F7" s="252"/>
      <c r="G7" s="252"/>
      <c r="H7" s="252"/>
    </row>
    <row r="8" spans="1:10" ht="39.75" customHeight="1">
      <c r="A8" s="36" t="s">
        <v>107</v>
      </c>
      <c r="B8" s="24">
        <v>1000</v>
      </c>
      <c r="C8" s="14">
        <v>53055.8</v>
      </c>
      <c r="D8" s="134">
        <v>104744.8</v>
      </c>
      <c r="E8" s="134">
        <v>89889.2</v>
      </c>
      <c r="F8" s="134">
        <v>104744.8</v>
      </c>
      <c r="G8" s="14">
        <f>F8-E8</f>
        <v>14855.600000000006</v>
      </c>
      <c r="H8" s="14">
        <f>(F8/E8)*100</f>
        <v>116.52656826404062</v>
      </c>
      <c r="J8" s="100"/>
    </row>
    <row r="9" spans="1:10" ht="56.25" customHeight="1">
      <c r="A9" s="36" t="s">
        <v>60</v>
      </c>
      <c r="B9" s="24">
        <v>1010</v>
      </c>
      <c r="C9" s="14">
        <f>SUM(C10:C14)</f>
        <v>-74607.8</v>
      </c>
      <c r="D9" s="14">
        <f t="shared" ref="D9" si="0">SUM(D10:D14)</f>
        <v>-110358.2</v>
      </c>
      <c r="E9" s="14">
        <f t="shared" ref="E9:F9" si="1">SUM(E10:E14)</f>
        <v>-94469.6</v>
      </c>
      <c r="F9" s="14">
        <f t="shared" si="1"/>
        <v>-110358.2</v>
      </c>
      <c r="G9" s="14">
        <f t="shared" ref="G9:G43" si="2">F9-E9</f>
        <v>-15888.599999999991</v>
      </c>
      <c r="H9" s="14">
        <f t="shared" ref="H9:H43" si="3">(F9/E9)*100</f>
        <v>116.81874380753172</v>
      </c>
      <c r="J9" s="172"/>
    </row>
    <row r="10" spans="1:10" ht="21.95" customHeight="1">
      <c r="A10" s="22" t="s">
        <v>61</v>
      </c>
      <c r="B10" s="13">
        <v>1011</v>
      </c>
      <c r="C10" s="52">
        <v>-20390</v>
      </c>
      <c r="D10" s="52">
        <v>-32186.1</v>
      </c>
      <c r="E10" s="52">
        <v>-14912.3</v>
      </c>
      <c r="F10" s="52">
        <v>-32186.1</v>
      </c>
      <c r="G10" s="15">
        <f t="shared" si="2"/>
        <v>-17273.8</v>
      </c>
      <c r="H10" s="15">
        <f t="shared" si="3"/>
        <v>215.83592068292617</v>
      </c>
    </row>
    <row r="11" spans="1:10" ht="21.95" customHeight="1">
      <c r="A11" s="22" t="s">
        <v>1</v>
      </c>
      <c r="B11" s="13">
        <v>1012</v>
      </c>
      <c r="C11" s="52">
        <v>-40587.1</v>
      </c>
      <c r="D11" s="52">
        <v>-59263.9</v>
      </c>
      <c r="E11" s="52">
        <v>-61589.1</v>
      </c>
      <c r="F11" s="52">
        <v>-59263.9</v>
      </c>
      <c r="G11" s="15">
        <f t="shared" si="2"/>
        <v>2325.1999999999971</v>
      </c>
      <c r="H11" s="15">
        <f t="shared" si="3"/>
        <v>96.224656635670925</v>
      </c>
      <c r="J11" s="172"/>
    </row>
    <row r="12" spans="1:10" ht="21.95" customHeight="1">
      <c r="A12" s="22" t="s">
        <v>2</v>
      </c>
      <c r="B12" s="13">
        <v>1013</v>
      </c>
      <c r="C12" s="52">
        <v>-8896.1</v>
      </c>
      <c r="D12" s="52">
        <v>-12897.5</v>
      </c>
      <c r="E12" s="52">
        <v>-13568.1</v>
      </c>
      <c r="F12" s="52">
        <v>-12897.5</v>
      </c>
      <c r="G12" s="15">
        <f t="shared" si="2"/>
        <v>670.60000000000036</v>
      </c>
      <c r="H12" s="15">
        <f t="shared" si="3"/>
        <v>95.05752463498942</v>
      </c>
    </row>
    <row r="13" spans="1:10" ht="21.95" customHeight="1">
      <c r="A13" s="22" t="s">
        <v>3</v>
      </c>
      <c r="B13" s="13">
        <v>1014</v>
      </c>
      <c r="C13" s="52">
        <v>-2591.8000000000002</v>
      </c>
      <c r="D13" s="52">
        <v>-2974</v>
      </c>
      <c r="E13" s="52">
        <v>-2900</v>
      </c>
      <c r="F13" s="52">
        <v>-2974</v>
      </c>
      <c r="G13" s="15">
        <f t="shared" si="2"/>
        <v>-74</v>
      </c>
      <c r="H13" s="15">
        <f t="shared" si="3"/>
        <v>102.55172413793103</v>
      </c>
      <c r="I13" s="172"/>
      <c r="J13" s="172"/>
    </row>
    <row r="14" spans="1:10" ht="21.95" customHeight="1">
      <c r="A14" s="22" t="s">
        <v>44</v>
      </c>
      <c r="B14" s="13">
        <v>1015</v>
      </c>
      <c r="C14" s="52">
        <v>-2142.8000000000002</v>
      </c>
      <c r="D14" s="52">
        <v>-3036.7</v>
      </c>
      <c r="E14" s="52">
        <v>-1500.1</v>
      </c>
      <c r="F14" s="52">
        <v>-3036.7</v>
      </c>
      <c r="G14" s="15">
        <f t="shared" si="2"/>
        <v>-1536.6</v>
      </c>
      <c r="H14" s="15">
        <f t="shared" si="3"/>
        <v>202.4331711219252</v>
      </c>
      <c r="I14" s="172"/>
    </row>
    <row r="15" spans="1:10" ht="22.5" customHeight="1">
      <c r="A15" s="36" t="s">
        <v>22</v>
      </c>
      <c r="B15" s="13">
        <v>1020</v>
      </c>
      <c r="C15" s="14">
        <f>SUM(C8:C9)</f>
        <v>-21552</v>
      </c>
      <c r="D15" s="14">
        <f t="shared" ref="D15:F15" si="4">SUM(D8:D9)</f>
        <v>-5613.3999999999942</v>
      </c>
      <c r="E15" s="14">
        <f t="shared" ref="E15" si="5">SUM(E8:E9)</f>
        <v>-4580.4000000000087</v>
      </c>
      <c r="F15" s="14">
        <f t="shared" si="4"/>
        <v>-5613.3999999999942</v>
      </c>
      <c r="G15" s="14">
        <f t="shared" si="2"/>
        <v>-1032.9999999999854</v>
      </c>
      <c r="H15" s="14">
        <f t="shared" si="3"/>
        <v>122.55261549209639</v>
      </c>
    </row>
    <row r="16" spans="1:10" ht="43.5" customHeight="1">
      <c r="A16" s="36" t="s">
        <v>75</v>
      </c>
      <c r="B16" s="24">
        <v>1020</v>
      </c>
      <c r="C16" s="14">
        <f>SUM(C17:C21)</f>
        <v>-4441.6000000000004</v>
      </c>
      <c r="D16" s="14">
        <f t="shared" ref="D16:F16" si="6">SUM(D17:D21)</f>
        <v>-7053.5000000000009</v>
      </c>
      <c r="E16" s="14">
        <f t="shared" ref="E16" si="7">SUM(E17:E21)</f>
        <v>-5465.6</v>
      </c>
      <c r="F16" s="14">
        <f t="shared" si="6"/>
        <v>-7053.5000000000009</v>
      </c>
      <c r="G16" s="14">
        <f t="shared" si="2"/>
        <v>-1587.9000000000005</v>
      </c>
      <c r="H16" s="14">
        <f t="shared" si="3"/>
        <v>129.05262002341922</v>
      </c>
    </row>
    <row r="17" spans="1:12" ht="21.95" customHeight="1">
      <c r="A17" s="22" t="s">
        <v>61</v>
      </c>
      <c r="B17" s="13">
        <v>1021</v>
      </c>
      <c r="C17" s="52">
        <v>-35.799999999999997</v>
      </c>
      <c r="D17" s="52">
        <v>-70.3</v>
      </c>
      <c r="E17" s="52">
        <v>-108.2</v>
      </c>
      <c r="F17" s="52">
        <v>-70.3</v>
      </c>
      <c r="G17" s="15">
        <f t="shared" si="2"/>
        <v>37.900000000000006</v>
      </c>
      <c r="H17" s="15">
        <f t="shared" si="3"/>
        <v>64.972273567467653</v>
      </c>
      <c r="I17" s="172"/>
    </row>
    <row r="18" spans="1:12" ht="21.95" customHeight="1">
      <c r="A18" s="22" t="s">
        <v>1</v>
      </c>
      <c r="B18" s="13">
        <v>1022</v>
      </c>
      <c r="C18" s="52">
        <v>-3483.3</v>
      </c>
      <c r="D18" s="52">
        <v>-5540.3</v>
      </c>
      <c r="E18" s="52">
        <v>-4200</v>
      </c>
      <c r="F18" s="52">
        <v>-5540.3</v>
      </c>
      <c r="G18" s="15">
        <f t="shared" si="2"/>
        <v>-1340.3000000000002</v>
      </c>
      <c r="H18" s="15">
        <f t="shared" si="3"/>
        <v>131.91190476190476</v>
      </c>
      <c r="I18" s="172"/>
    </row>
    <row r="19" spans="1:12" ht="21.95" customHeight="1">
      <c r="A19" s="22" t="s">
        <v>2</v>
      </c>
      <c r="B19" s="13">
        <v>1023</v>
      </c>
      <c r="C19" s="52">
        <v>-734.8</v>
      </c>
      <c r="D19" s="52">
        <v>-1212.3</v>
      </c>
      <c r="E19" s="52">
        <v>-923.1</v>
      </c>
      <c r="F19" s="52">
        <v>-1212.3</v>
      </c>
      <c r="G19" s="15">
        <f t="shared" si="2"/>
        <v>-289.19999999999993</v>
      </c>
      <c r="H19" s="15">
        <f t="shared" si="3"/>
        <v>131.32921676958077</v>
      </c>
      <c r="I19" s="172"/>
    </row>
    <row r="20" spans="1:12" ht="21.95" customHeight="1">
      <c r="A20" s="22" t="s">
        <v>3</v>
      </c>
      <c r="B20" s="13">
        <v>1024</v>
      </c>
      <c r="C20" s="52"/>
      <c r="D20" s="52"/>
      <c r="E20" s="52"/>
      <c r="F20" s="52"/>
      <c r="G20" s="15">
        <f t="shared" si="2"/>
        <v>0</v>
      </c>
      <c r="H20" s="15"/>
      <c r="I20" s="106"/>
      <c r="J20" s="106"/>
      <c r="K20" s="106"/>
    </row>
    <row r="21" spans="1:12" ht="38.25" customHeight="1">
      <c r="A21" s="22" t="s">
        <v>62</v>
      </c>
      <c r="B21" s="13">
        <v>1025</v>
      </c>
      <c r="C21" s="52">
        <v>-187.7</v>
      </c>
      <c r="D21" s="52">
        <v>-230.6</v>
      </c>
      <c r="E21" s="52">
        <v>-234.3</v>
      </c>
      <c r="F21" s="52">
        <v>-230.6</v>
      </c>
      <c r="G21" s="15">
        <f t="shared" si="2"/>
        <v>3.7000000000000171</v>
      </c>
      <c r="H21" s="15">
        <f t="shared" si="3"/>
        <v>98.420827998292779</v>
      </c>
      <c r="I21" s="106"/>
      <c r="J21" s="106"/>
      <c r="K21" s="106"/>
    </row>
    <row r="22" spans="1:12" ht="38.25" customHeight="1">
      <c r="A22" s="36" t="s">
        <v>31</v>
      </c>
      <c r="B22" s="24">
        <v>1040</v>
      </c>
      <c r="C22" s="14">
        <f>SUM(C23:C24)</f>
        <v>34204.300000000003</v>
      </c>
      <c r="D22" s="14">
        <f>SUM(D23:D24)</f>
        <v>16813.7</v>
      </c>
      <c r="E22" s="14">
        <f>SUM(E23:E24)</f>
        <v>9514.7999999999993</v>
      </c>
      <c r="F22" s="14">
        <f>SUM(F23:F24)</f>
        <v>16813.7</v>
      </c>
      <c r="G22" s="14">
        <f t="shared" si="2"/>
        <v>7298.9000000000015</v>
      </c>
      <c r="H22" s="14">
        <f t="shared" si="3"/>
        <v>176.71101862361795</v>
      </c>
      <c r="I22" s="169"/>
      <c r="J22" s="169"/>
      <c r="K22" s="169"/>
      <c r="L22" s="169"/>
    </row>
    <row r="23" spans="1:12" ht="21.95" customHeight="1">
      <c r="A23" s="22" t="s">
        <v>32</v>
      </c>
      <c r="B23" s="13">
        <v>1041</v>
      </c>
      <c r="C23" s="15"/>
      <c r="D23" s="15"/>
      <c r="E23" s="15"/>
      <c r="F23" s="15"/>
      <c r="G23" s="15">
        <f t="shared" si="2"/>
        <v>0</v>
      </c>
      <c r="H23" s="32"/>
      <c r="I23" s="106"/>
      <c r="J23" s="106"/>
      <c r="K23" s="106"/>
    </row>
    <row r="24" spans="1:12" ht="21.95" customHeight="1">
      <c r="A24" s="22" t="s">
        <v>33</v>
      </c>
      <c r="B24" s="13">
        <v>1042</v>
      </c>
      <c r="C24" s="15">
        <v>34204.300000000003</v>
      </c>
      <c r="D24" s="52">
        <v>16813.7</v>
      </c>
      <c r="E24" s="52">
        <v>9514.7999999999993</v>
      </c>
      <c r="F24" s="52">
        <v>16813.7</v>
      </c>
      <c r="G24" s="15">
        <f t="shared" si="2"/>
        <v>7298.9000000000015</v>
      </c>
      <c r="H24" s="15">
        <f t="shared" si="3"/>
        <v>176.71101862361795</v>
      </c>
    </row>
    <row r="25" spans="1:12" ht="37.5" customHeight="1">
      <c r="A25" s="36" t="s">
        <v>10</v>
      </c>
      <c r="B25" s="24">
        <v>1030</v>
      </c>
      <c r="C25" s="14">
        <f>SUM(C26:C30)</f>
        <v>-357</v>
      </c>
      <c r="D25" s="14">
        <f t="shared" ref="D25:F25" si="8">SUM(D26:D30)</f>
        <v>-3720.6000000000004</v>
      </c>
      <c r="E25" s="14">
        <f t="shared" ref="E25" si="9">SUM(E26:E30)</f>
        <v>-2383.8000000000002</v>
      </c>
      <c r="F25" s="14">
        <f t="shared" si="8"/>
        <v>-3720.6000000000004</v>
      </c>
      <c r="G25" s="14">
        <f t="shared" si="2"/>
        <v>-1336.8000000000002</v>
      </c>
      <c r="H25" s="14">
        <f t="shared" si="3"/>
        <v>156.07853007802669</v>
      </c>
    </row>
    <row r="26" spans="1:12" ht="21.95" customHeight="1">
      <c r="A26" s="22" t="s">
        <v>61</v>
      </c>
      <c r="B26" s="13">
        <v>1031</v>
      </c>
      <c r="C26" s="52"/>
      <c r="D26" s="15"/>
      <c r="E26" s="52"/>
      <c r="F26" s="15"/>
      <c r="G26" s="14">
        <f t="shared" si="2"/>
        <v>0</v>
      </c>
      <c r="H26" s="14"/>
    </row>
    <row r="27" spans="1:12" ht="21.95" customHeight="1">
      <c r="A27" s="22" t="s">
        <v>1</v>
      </c>
      <c r="B27" s="13">
        <v>1032</v>
      </c>
      <c r="C27" s="52"/>
      <c r="D27" s="52">
        <v>-2539.8000000000002</v>
      </c>
      <c r="E27" s="52">
        <v>-1680</v>
      </c>
      <c r="F27" s="52">
        <v>-2539.8000000000002</v>
      </c>
      <c r="G27" s="15">
        <f t="shared" si="2"/>
        <v>-859.80000000000018</v>
      </c>
      <c r="H27" s="15">
        <f t="shared" si="3"/>
        <v>151.17857142857142</v>
      </c>
    </row>
    <row r="28" spans="1:12" ht="21.95" customHeight="1">
      <c r="A28" s="22" t="s">
        <v>2</v>
      </c>
      <c r="B28" s="13">
        <v>1033</v>
      </c>
      <c r="C28" s="52"/>
      <c r="D28" s="52">
        <v>-553.79999999999995</v>
      </c>
      <c r="E28" s="52">
        <v>-369.3</v>
      </c>
      <c r="F28" s="52">
        <v>-553.79999999999995</v>
      </c>
      <c r="G28" s="15">
        <f t="shared" si="2"/>
        <v>-184.49999999999994</v>
      </c>
      <c r="H28" s="15">
        <f t="shared" si="3"/>
        <v>149.95938261575952</v>
      </c>
    </row>
    <row r="29" spans="1:12" ht="21.95" customHeight="1">
      <c r="A29" s="22" t="s">
        <v>3</v>
      </c>
      <c r="B29" s="13">
        <v>1034</v>
      </c>
      <c r="C29" s="52"/>
      <c r="D29" s="52">
        <v>-358.1</v>
      </c>
      <c r="E29" s="52"/>
      <c r="F29" s="52">
        <v>-358.1</v>
      </c>
      <c r="G29" s="15">
        <f t="shared" si="2"/>
        <v>-358.1</v>
      </c>
      <c r="H29" s="32"/>
    </row>
    <row r="30" spans="1:12" ht="21.95" customHeight="1">
      <c r="A30" s="22" t="s">
        <v>63</v>
      </c>
      <c r="B30" s="13">
        <v>1035</v>
      </c>
      <c r="C30" s="52">
        <v>-357</v>
      </c>
      <c r="D30" s="52">
        <v>-268.89999999999998</v>
      </c>
      <c r="E30" s="52">
        <v>-334.5</v>
      </c>
      <c r="F30" s="52">
        <v>-268.89999999999998</v>
      </c>
      <c r="G30" s="15">
        <f t="shared" si="2"/>
        <v>65.600000000000023</v>
      </c>
      <c r="H30" s="15">
        <f t="shared" si="3"/>
        <v>80.388639760837066</v>
      </c>
    </row>
    <row r="31" spans="1:12" ht="41.25" customHeight="1">
      <c r="A31" s="36" t="s">
        <v>0</v>
      </c>
      <c r="B31" s="13">
        <v>1100</v>
      </c>
      <c r="C31" s="14">
        <f t="shared" ref="C31:D31" si="10">SUM(C15,C16,C22,C25)</f>
        <v>7853.7000000000044</v>
      </c>
      <c r="D31" s="14">
        <f t="shared" si="10"/>
        <v>426.20000000000618</v>
      </c>
      <c r="E31" s="14">
        <f t="shared" ref="E31:F31" si="11">SUM(E15,E16,E22,E25)</f>
        <v>-2915.00000000001</v>
      </c>
      <c r="F31" s="14">
        <f t="shared" si="11"/>
        <v>426.20000000000618</v>
      </c>
      <c r="G31" s="14">
        <f t="shared" si="2"/>
        <v>3341.2000000000162</v>
      </c>
      <c r="H31" s="14">
        <f t="shared" si="3"/>
        <v>-14.620926243567913</v>
      </c>
    </row>
    <row r="32" spans="1:12" ht="21.95" customHeight="1">
      <c r="A32" s="36" t="s">
        <v>108</v>
      </c>
      <c r="B32" s="24">
        <v>1130</v>
      </c>
      <c r="C32" s="14">
        <v>10.8</v>
      </c>
      <c r="D32" s="14">
        <v>201.5</v>
      </c>
      <c r="E32" s="14">
        <v>15</v>
      </c>
      <c r="F32" s="14">
        <v>201.5</v>
      </c>
      <c r="G32" s="14">
        <f t="shared" si="2"/>
        <v>186.5</v>
      </c>
      <c r="H32" s="17">
        <f t="shared" si="3"/>
        <v>1343.3333333333333</v>
      </c>
      <c r="I32" s="170"/>
      <c r="J32" s="169"/>
      <c r="K32" s="169"/>
      <c r="L32" s="169"/>
    </row>
    <row r="33" spans="1:14" ht="21.95" customHeight="1">
      <c r="A33" s="35" t="s">
        <v>109</v>
      </c>
      <c r="B33" s="24">
        <v>1140</v>
      </c>
      <c r="C33" s="14"/>
      <c r="D33" s="15"/>
      <c r="E33" s="15"/>
      <c r="F33" s="15"/>
      <c r="G33" s="14">
        <f t="shared" si="2"/>
        <v>0</v>
      </c>
      <c r="H33" s="32"/>
      <c r="J33" s="169"/>
      <c r="K33" s="169"/>
      <c r="L33" s="169"/>
    </row>
    <row r="34" spans="1:14" ht="21.95" customHeight="1">
      <c r="A34" s="36" t="s">
        <v>110</v>
      </c>
      <c r="B34" s="24">
        <v>1150</v>
      </c>
      <c r="C34" s="14">
        <v>2581</v>
      </c>
      <c r="D34" s="134">
        <v>3337.3</v>
      </c>
      <c r="E34" s="134">
        <v>2900</v>
      </c>
      <c r="F34" s="134">
        <v>3337.3</v>
      </c>
      <c r="G34" s="14">
        <f t="shared" si="2"/>
        <v>437.30000000000018</v>
      </c>
      <c r="H34" s="62">
        <f>(F34/E34)*100</f>
        <v>115.07931034482759</v>
      </c>
      <c r="I34" s="169"/>
      <c r="J34" s="169"/>
      <c r="K34" s="169"/>
      <c r="L34" s="169"/>
    </row>
    <row r="35" spans="1:14" ht="21.95" customHeight="1">
      <c r="A35" s="36" t="s">
        <v>111</v>
      </c>
      <c r="B35" s="24">
        <v>1160</v>
      </c>
      <c r="C35" s="14"/>
      <c r="D35" s="15"/>
      <c r="E35" s="15"/>
      <c r="F35" s="15"/>
      <c r="G35" s="14">
        <f t="shared" si="2"/>
        <v>0</v>
      </c>
      <c r="H35" s="32"/>
      <c r="J35" s="169"/>
      <c r="K35" s="169"/>
      <c r="L35" s="169"/>
    </row>
    <row r="36" spans="1:14" ht="21.95" customHeight="1">
      <c r="A36" s="36" t="s">
        <v>12</v>
      </c>
      <c r="B36" s="24">
        <v>1170</v>
      </c>
      <c r="C36" s="14">
        <f>SUM(C31, C32:C35)</f>
        <v>10445.500000000004</v>
      </c>
      <c r="D36" s="14">
        <f>SUM(D31, D32:D35)</f>
        <v>3965.0000000000064</v>
      </c>
      <c r="E36" s="14"/>
      <c r="F36" s="14">
        <f>SUM(F31, F32:F35)</f>
        <v>3965.0000000000064</v>
      </c>
      <c r="G36" s="14">
        <f t="shared" si="2"/>
        <v>3965.0000000000064</v>
      </c>
      <c r="H36" s="32"/>
      <c r="J36" s="169"/>
    </row>
    <row r="37" spans="1:14" ht="21.95" customHeight="1">
      <c r="A37" s="35" t="s">
        <v>24</v>
      </c>
      <c r="B37" s="13">
        <v>1180</v>
      </c>
      <c r="C37" s="15"/>
      <c r="D37" s="15"/>
      <c r="E37" s="15"/>
      <c r="F37" s="15"/>
      <c r="G37" s="14">
        <f t="shared" si="2"/>
        <v>0</v>
      </c>
      <c r="H37" s="32"/>
    </row>
    <row r="38" spans="1:14" ht="21.95" customHeight="1">
      <c r="A38" s="35" t="s">
        <v>25</v>
      </c>
      <c r="B38" s="13">
        <v>1181</v>
      </c>
      <c r="C38" s="15"/>
      <c r="D38" s="15"/>
      <c r="E38" s="15"/>
      <c r="F38" s="15"/>
      <c r="G38" s="14">
        <f t="shared" si="2"/>
        <v>0</v>
      </c>
      <c r="H38" s="32"/>
    </row>
    <row r="39" spans="1:14" ht="21.95" customHeight="1">
      <c r="A39" s="36" t="s">
        <v>40</v>
      </c>
      <c r="B39" s="13">
        <v>1200</v>
      </c>
      <c r="C39" s="14">
        <f>SUM(C36:C38)</f>
        <v>10445.500000000004</v>
      </c>
      <c r="D39" s="14">
        <f>SUM(D36:D38)</f>
        <v>3965.0000000000064</v>
      </c>
      <c r="E39" s="15"/>
      <c r="F39" s="14">
        <f>SUM(F36:F38)</f>
        <v>3965.0000000000064</v>
      </c>
      <c r="G39" s="14">
        <f t="shared" si="2"/>
        <v>3965.0000000000064</v>
      </c>
      <c r="H39" s="33"/>
    </row>
    <row r="40" spans="1:14" ht="21.95" customHeight="1">
      <c r="A40" s="35" t="s">
        <v>41</v>
      </c>
      <c r="B40" s="13">
        <v>1201</v>
      </c>
      <c r="C40" s="15">
        <f t="shared" ref="C40" si="12">C42+C43</f>
        <v>10445.5</v>
      </c>
      <c r="D40" s="15">
        <f>D42+D43</f>
        <v>3965</v>
      </c>
      <c r="E40" s="15"/>
      <c r="F40" s="15">
        <f>F42+F43</f>
        <v>3965</v>
      </c>
      <c r="G40" s="15">
        <f t="shared" si="2"/>
        <v>3965</v>
      </c>
      <c r="H40" s="32"/>
    </row>
    <row r="41" spans="1:14" ht="21.95" customHeight="1">
      <c r="A41" s="35" t="s">
        <v>42</v>
      </c>
      <c r="B41" s="13">
        <v>1202</v>
      </c>
      <c r="C41" s="15"/>
      <c r="D41" s="15"/>
      <c r="E41" s="15"/>
      <c r="F41" s="15"/>
      <c r="G41" s="14">
        <f t="shared" si="2"/>
        <v>0</v>
      </c>
      <c r="H41" s="32"/>
    </row>
    <row r="42" spans="1:14" ht="21.95" customHeight="1">
      <c r="A42" s="36" t="s">
        <v>101</v>
      </c>
      <c r="B42" s="24">
        <v>1210</v>
      </c>
      <c r="C42" s="14">
        <f>SUM(C8,C22,C32,C34,C38)</f>
        <v>89851.900000000009</v>
      </c>
      <c r="D42" s="14">
        <f t="shared" ref="D42:F42" si="13">SUM(D8,D22,D32,D34,D38)</f>
        <v>125097.3</v>
      </c>
      <c r="E42" s="14">
        <f t="shared" ref="E42" si="14">SUM(E8,E22,E32,E34,E38)</f>
        <v>102319</v>
      </c>
      <c r="F42" s="14">
        <f t="shared" si="13"/>
        <v>125097.3</v>
      </c>
      <c r="G42" s="14">
        <f t="shared" si="2"/>
        <v>22778.300000000003</v>
      </c>
      <c r="H42" s="62">
        <f t="shared" si="3"/>
        <v>122.26204321777969</v>
      </c>
    </row>
    <row r="43" spans="1:14" ht="21.95" customHeight="1">
      <c r="A43" s="36" t="s">
        <v>102</v>
      </c>
      <c r="B43" s="24">
        <v>1220</v>
      </c>
      <c r="C43" s="14">
        <f>SUM(C9,C16,C25,C33,C35,C37)</f>
        <v>-79406.400000000009</v>
      </c>
      <c r="D43" s="14">
        <f t="shared" ref="D43:F43" si="15">SUM(D9,D16,D25,D33,D35,D37)</f>
        <v>-121132.3</v>
      </c>
      <c r="E43" s="14">
        <f t="shared" ref="E43" si="16">SUM(E9,E16,E25,E33,E35,E37)</f>
        <v>-102319.00000000001</v>
      </c>
      <c r="F43" s="14">
        <f t="shared" si="15"/>
        <v>-121132.3</v>
      </c>
      <c r="G43" s="14">
        <f t="shared" si="2"/>
        <v>-18813.299999999988</v>
      </c>
      <c r="H43" s="62">
        <f t="shared" si="3"/>
        <v>118.38690761246689</v>
      </c>
      <c r="I43" s="100"/>
      <c r="J43" s="100"/>
      <c r="K43" s="100"/>
      <c r="L43" s="100"/>
      <c r="M43" s="100"/>
      <c r="N43" s="100"/>
    </row>
    <row r="44" spans="1:14" ht="21.95" customHeight="1">
      <c r="A44" s="257" t="s">
        <v>115</v>
      </c>
      <c r="B44" s="257"/>
      <c r="C44" s="257"/>
      <c r="D44" s="257"/>
      <c r="E44" s="257"/>
      <c r="F44" s="257"/>
      <c r="G44" s="257"/>
      <c r="H44" s="257"/>
      <c r="J44" s="172"/>
    </row>
    <row r="45" spans="1:14" ht="21.95" customHeight="1">
      <c r="A45" s="22" t="s">
        <v>50</v>
      </c>
      <c r="B45" s="214">
        <v>9000</v>
      </c>
      <c r="C45" s="15">
        <v>20425.8</v>
      </c>
      <c r="D45" s="15">
        <v>32256.400000000001</v>
      </c>
      <c r="E45" s="53">
        <v>15020.5</v>
      </c>
      <c r="F45" s="15">
        <v>32256.400000000001</v>
      </c>
      <c r="G45" s="15">
        <f t="shared" ref="G45:G50" si="17">F45-E45</f>
        <v>17235.900000000001</v>
      </c>
      <c r="H45" s="15">
        <f t="shared" ref="H45:H50" si="18">(F45/E45)*100</f>
        <v>214.74917612596118</v>
      </c>
      <c r="I45" s="106"/>
      <c r="J45" s="106"/>
      <c r="K45" s="106"/>
      <c r="L45" s="106"/>
    </row>
    <row r="46" spans="1:14" ht="21.95" customHeight="1">
      <c r="A46" s="22" t="s">
        <v>1</v>
      </c>
      <c r="B46" s="214">
        <v>9010</v>
      </c>
      <c r="C46" s="15">
        <v>44070.400000000001</v>
      </c>
      <c r="D46" s="15">
        <v>67344</v>
      </c>
      <c r="E46" s="53">
        <v>67469.100000000006</v>
      </c>
      <c r="F46" s="15">
        <v>67344</v>
      </c>
      <c r="G46" s="15">
        <f t="shared" si="17"/>
        <v>-125.10000000000582</v>
      </c>
      <c r="H46" s="15">
        <f t="shared" si="18"/>
        <v>99.814581786328844</v>
      </c>
      <c r="I46" s="106"/>
      <c r="J46" s="106"/>
      <c r="K46" s="106"/>
      <c r="L46" s="106"/>
    </row>
    <row r="47" spans="1:14" ht="21.95" customHeight="1">
      <c r="A47" s="22" t="s">
        <v>2</v>
      </c>
      <c r="B47" s="214">
        <v>9020</v>
      </c>
      <c r="C47" s="15">
        <v>9630.9</v>
      </c>
      <c r="D47" s="15">
        <v>14663.6</v>
      </c>
      <c r="E47" s="53">
        <v>14860.5</v>
      </c>
      <c r="F47" s="15">
        <v>14663.6</v>
      </c>
      <c r="G47" s="15">
        <f t="shared" si="17"/>
        <v>-196.89999999999964</v>
      </c>
      <c r="H47" s="15">
        <f t="shared" si="18"/>
        <v>98.675010935029107</v>
      </c>
      <c r="I47" s="106"/>
      <c r="J47" s="106"/>
      <c r="K47" s="106"/>
      <c r="L47" s="106"/>
    </row>
    <row r="48" spans="1:14" ht="21.95" customHeight="1">
      <c r="A48" s="22" t="s">
        <v>3</v>
      </c>
      <c r="B48" s="214">
        <v>9030</v>
      </c>
      <c r="C48" s="15">
        <v>2591.8000000000002</v>
      </c>
      <c r="D48" s="15">
        <v>3332.1</v>
      </c>
      <c r="E48" s="53">
        <v>2900</v>
      </c>
      <c r="F48" s="15">
        <v>3332.1</v>
      </c>
      <c r="G48" s="15">
        <f t="shared" si="17"/>
        <v>432.09999999999991</v>
      </c>
      <c r="H48" s="15">
        <f t="shared" si="18"/>
        <v>114.9</v>
      </c>
      <c r="I48" s="106"/>
      <c r="J48" s="106"/>
      <c r="K48" s="106"/>
      <c r="L48" s="106"/>
    </row>
    <row r="49" spans="1:12" ht="21.95" customHeight="1">
      <c r="A49" s="22" t="s">
        <v>5</v>
      </c>
      <c r="B49" s="214">
        <v>9040</v>
      </c>
      <c r="C49" s="15">
        <v>2687.5</v>
      </c>
      <c r="D49" s="15">
        <v>3536.2</v>
      </c>
      <c r="E49" s="53">
        <v>2068.9</v>
      </c>
      <c r="F49" s="15">
        <v>3536.2</v>
      </c>
      <c r="G49" s="15">
        <f t="shared" si="17"/>
        <v>1467.2999999999997</v>
      </c>
      <c r="H49" s="15">
        <f t="shared" si="18"/>
        <v>170.92174585528542</v>
      </c>
      <c r="I49" s="106"/>
      <c r="J49" s="106"/>
      <c r="K49" s="106"/>
      <c r="L49" s="106"/>
    </row>
    <row r="50" spans="1:12" ht="21.95" customHeight="1">
      <c r="A50" s="31" t="s">
        <v>7</v>
      </c>
      <c r="B50" s="215">
        <v>9050</v>
      </c>
      <c r="C50" s="14">
        <f>SUM(C45:C49)</f>
        <v>79406.399999999994</v>
      </c>
      <c r="D50" s="14">
        <f t="shared" ref="D50:F50" si="19">SUM(D45:D49)</f>
        <v>121132.3</v>
      </c>
      <c r="E50" s="14">
        <f t="shared" ref="E50" si="20">SUM(E45:E49)</f>
        <v>102319</v>
      </c>
      <c r="F50" s="14">
        <f t="shared" si="19"/>
        <v>121132.3</v>
      </c>
      <c r="G50" s="14">
        <f t="shared" si="17"/>
        <v>18813.300000000003</v>
      </c>
      <c r="H50" s="14">
        <f t="shared" si="18"/>
        <v>118.38690761246689</v>
      </c>
      <c r="I50" s="106"/>
      <c r="J50" s="106"/>
      <c r="K50" s="106"/>
      <c r="L50" s="106"/>
    </row>
    <row r="51" spans="1:12" ht="21.95" customHeight="1">
      <c r="A51" s="244" t="s">
        <v>83</v>
      </c>
      <c r="B51" s="244"/>
      <c r="C51" s="244"/>
      <c r="D51" s="244"/>
      <c r="E51" s="244"/>
      <c r="F51" s="244"/>
      <c r="G51" s="244"/>
      <c r="H51" s="244"/>
      <c r="J51" s="106"/>
    </row>
    <row r="52" spans="1:12" ht="63" customHeight="1">
      <c r="A52" s="37" t="s">
        <v>313</v>
      </c>
      <c r="B52" s="24">
        <v>2110</v>
      </c>
      <c r="C52" s="14">
        <f>SUM(C53:C56)</f>
        <v>-701.2</v>
      </c>
      <c r="D52" s="14">
        <f t="shared" ref="D52" si="21">SUM(D53:D56)</f>
        <v>-1065.3</v>
      </c>
      <c r="E52" s="14">
        <f t="shared" ref="E52:F52" si="22">SUM(E53:E56)</f>
        <v>-1030</v>
      </c>
      <c r="F52" s="14">
        <f t="shared" si="22"/>
        <v>-1065.3</v>
      </c>
      <c r="G52" s="14">
        <f>F52-E52</f>
        <v>-35.299999999999955</v>
      </c>
      <c r="H52" s="14">
        <f>(F52/E52)*100</f>
        <v>103.42718446601941</v>
      </c>
      <c r="I52" s="106"/>
    </row>
    <row r="53" spans="1:12" ht="39" customHeight="1">
      <c r="A53" s="22" t="s">
        <v>47</v>
      </c>
      <c r="B53" s="13">
        <v>2111</v>
      </c>
      <c r="C53" s="15">
        <v>-29.5</v>
      </c>
      <c r="D53" s="15">
        <v>-49</v>
      </c>
      <c r="E53" s="15">
        <v>-17.899999999999999</v>
      </c>
      <c r="F53" s="15">
        <v>-49</v>
      </c>
      <c r="G53" s="15">
        <f t="shared" ref="G53:G68" si="23">F53-E53</f>
        <v>-31.1</v>
      </c>
      <c r="H53" s="15">
        <f>(F53/E53)*100</f>
        <v>273.74301675977659</v>
      </c>
    </row>
    <row r="54" spans="1:12" ht="40.5" customHeight="1">
      <c r="A54" s="38" t="s">
        <v>48</v>
      </c>
      <c r="B54" s="13">
        <v>2112</v>
      </c>
      <c r="C54" s="15"/>
      <c r="D54" s="15"/>
      <c r="E54" s="15"/>
      <c r="F54" s="15"/>
      <c r="G54" s="15">
        <f t="shared" si="23"/>
        <v>0</v>
      </c>
      <c r="H54" s="32"/>
    </row>
    <row r="55" spans="1:12" ht="21.95" customHeight="1">
      <c r="A55" s="22" t="s">
        <v>55</v>
      </c>
      <c r="B55" s="13">
        <v>2113</v>
      </c>
      <c r="C55" s="52">
        <v>-671.7</v>
      </c>
      <c r="D55" s="52">
        <v>-1016.3</v>
      </c>
      <c r="E55" s="52">
        <v>-1012.1</v>
      </c>
      <c r="F55" s="52">
        <v>-1016.3</v>
      </c>
      <c r="G55" s="15">
        <f t="shared" si="23"/>
        <v>-4.1999999999999318</v>
      </c>
      <c r="H55" s="15">
        <f t="shared" ref="H55:H68" si="24">(F55/E55)*100</f>
        <v>100.41497875703982</v>
      </c>
    </row>
    <row r="56" spans="1:12" ht="21.95" customHeight="1">
      <c r="A56" s="22" t="s">
        <v>35</v>
      </c>
      <c r="B56" s="13">
        <v>2114</v>
      </c>
      <c r="C56" s="15"/>
      <c r="D56" s="15"/>
      <c r="E56" s="15"/>
      <c r="F56" s="15"/>
      <c r="G56" s="14">
        <f t="shared" si="23"/>
        <v>0</v>
      </c>
      <c r="H56" s="32"/>
    </row>
    <row r="57" spans="1:12" ht="41.25" customHeight="1">
      <c r="A57" s="34" t="s">
        <v>52</v>
      </c>
      <c r="B57" s="215">
        <v>2120</v>
      </c>
      <c r="C57" s="14">
        <f>SUM(C58:C63)</f>
        <v>-7983.4</v>
      </c>
      <c r="D57" s="14">
        <f>SUM(D58:D63)</f>
        <v>-12157.8</v>
      </c>
      <c r="E57" s="14">
        <f>SUM(E58:E63)</f>
        <v>-12144.4</v>
      </c>
      <c r="F57" s="14">
        <f>SUM(F58:F63)</f>
        <v>-12157.8</v>
      </c>
      <c r="G57" s="14">
        <f t="shared" si="23"/>
        <v>-13.399999999999636</v>
      </c>
      <c r="H57" s="14">
        <f t="shared" si="24"/>
        <v>100.11033892164289</v>
      </c>
    </row>
    <row r="58" spans="1:12" ht="21.95" customHeight="1">
      <c r="A58" s="38" t="s">
        <v>34</v>
      </c>
      <c r="B58" s="214">
        <v>2121</v>
      </c>
      <c r="C58" s="15"/>
      <c r="D58" s="15"/>
      <c r="E58" s="15"/>
      <c r="F58" s="15"/>
      <c r="G58" s="14">
        <f t="shared" si="23"/>
        <v>0</v>
      </c>
      <c r="H58" s="32"/>
    </row>
    <row r="59" spans="1:12" ht="21.95" customHeight="1">
      <c r="A59" s="22" t="s">
        <v>11</v>
      </c>
      <c r="B59" s="214">
        <v>2122</v>
      </c>
      <c r="C59" s="52">
        <v>-7983.4</v>
      </c>
      <c r="D59" s="52">
        <v>-12157.8</v>
      </c>
      <c r="E59" s="52">
        <v>-12144.4</v>
      </c>
      <c r="F59" s="52">
        <v>-12157.8</v>
      </c>
      <c r="G59" s="15">
        <f t="shared" si="23"/>
        <v>-13.399999999999636</v>
      </c>
      <c r="H59" s="15">
        <f t="shared" si="24"/>
        <v>100.11033892164289</v>
      </c>
    </row>
    <row r="60" spans="1:12" ht="21.95" customHeight="1">
      <c r="A60" s="22" t="s">
        <v>38</v>
      </c>
      <c r="B60" s="214">
        <v>2123</v>
      </c>
      <c r="C60" s="15"/>
      <c r="D60" s="15"/>
      <c r="E60" s="15"/>
      <c r="F60" s="15"/>
      <c r="G60" s="14">
        <f t="shared" si="23"/>
        <v>0</v>
      </c>
      <c r="H60" s="32"/>
    </row>
    <row r="61" spans="1:12" ht="21.95" customHeight="1">
      <c r="A61" s="22" t="s">
        <v>39</v>
      </c>
      <c r="B61" s="214">
        <v>2124</v>
      </c>
      <c r="C61" s="15"/>
      <c r="D61" s="15"/>
      <c r="E61" s="15"/>
      <c r="F61" s="15"/>
      <c r="G61" s="14">
        <f t="shared" si="23"/>
        <v>0</v>
      </c>
      <c r="H61" s="32"/>
    </row>
    <row r="62" spans="1:12" ht="80.25" customHeight="1">
      <c r="A62" s="22" t="s">
        <v>103</v>
      </c>
      <c r="B62" s="214">
        <v>2125</v>
      </c>
      <c r="C62" s="15"/>
      <c r="D62" s="15"/>
      <c r="E62" s="15"/>
      <c r="F62" s="15"/>
      <c r="G62" s="14">
        <f t="shared" si="23"/>
        <v>0</v>
      </c>
      <c r="H62" s="32"/>
    </row>
    <row r="63" spans="1:12" ht="22.5" customHeight="1">
      <c r="A63" s="22" t="s">
        <v>35</v>
      </c>
      <c r="B63" s="214">
        <v>2126</v>
      </c>
      <c r="C63" s="15"/>
      <c r="D63" s="15"/>
      <c r="E63" s="15"/>
      <c r="F63" s="15"/>
      <c r="G63" s="14">
        <f t="shared" si="23"/>
        <v>0</v>
      </c>
      <c r="H63" s="32"/>
    </row>
    <row r="64" spans="1:12" ht="44.25" customHeight="1">
      <c r="A64" s="37" t="s">
        <v>53</v>
      </c>
      <c r="B64" s="215">
        <v>2130</v>
      </c>
      <c r="C64" s="14">
        <f>SUM(C65:C67)</f>
        <v>-10050.299999999999</v>
      </c>
      <c r="D64" s="14">
        <f t="shared" ref="D64" si="25">SUM(D65:D67)</f>
        <v>-15291.800000000001</v>
      </c>
      <c r="E64" s="14">
        <f t="shared" ref="E64:F64" si="26">SUM(E65:E67)</f>
        <v>-15535.2</v>
      </c>
      <c r="F64" s="14">
        <f t="shared" si="26"/>
        <v>-15291.800000000001</v>
      </c>
      <c r="G64" s="14">
        <f t="shared" si="23"/>
        <v>243.39999999999964</v>
      </c>
      <c r="H64" s="14">
        <f t="shared" si="24"/>
        <v>98.43323549101396</v>
      </c>
    </row>
    <row r="65" spans="1:8" ht="21.95" customHeight="1">
      <c r="A65" s="22" t="s">
        <v>36</v>
      </c>
      <c r="B65" s="214">
        <v>2131</v>
      </c>
      <c r="C65" s="15"/>
      <c r="D65" s="15"/>
      <c r="E65" s="15"/>
      <c r="F65" s="15"/>
      <c r="G65" s="14">
        <f t="shared" si="23"/>
        <v>0</v>
      </c>
      <c r="H65" s="32"/>
    </row>
    <row r="66" spans="1:8" ht="41.25" customHeight="1">
      <c r="A66" s="22" t="s">
        <v>37</v>
      </c>
      <c r="B66" s="214">
        <v>2132</v>
      </c>
      <c r="C66" s="52">
        <v>-9630.9</v>
      </c>
      <c r="D66" s="52">
        <v>-14663.6</v>
      </c>
      <c r="E66" s="52">
        <v>-14860.5</v>
      </c>
      <c r="F66" s="52">
        <v>-14663.6</v>
      </c>
      <c r="G66" s="15">
        <f t="shared" si="23"/>
        <v>196.89999999999964</v>
      </c>
      <c r="H66" s="15">
        <f t="shared" si="24"/>
        <v>98.675010935029107</v>
      </c>
    </row>
    <row r="67" spans="1:8" ht="39" customHeight="1">
      <c r="A67" s="22" t="s">
        <v>309</v>
      </c>
      <c r="B67" s="214">
        <v>2133</v>
      </c>
      <c r="C67" s="52">
        <v>-419.4</v>
      </c>
      <c r="D67" s="52">
        <v>-628.20000000000005</v>
      </c>
      <c r="E67" s="52">
        <v>-674.7</v>
      </c>
      <c r="F67" s="52">
        <v>-628.20000000000005</v>
      </c>
      <c r="G67" s="15">
        <f t="shared" si="23"/>
        <v>46.5</v>
      </c>
      <c r="H67" s="15">
        <f t="shared" si="24"/>
        <v>93.10804802134281</v>
      </c>
    </row>
    <row r="68" spans="1:8" ht="21.95" customHeight="1">
      <c r="A68" s="34" t="s">
        <v>49</v>
      </c>
      <c r="B68" s="215">
        <v>2200</v>
      </c>
      <c r="C68" s="14">
        <f>SUM(C52+C57+C64)</f>
        <v>-18734.900000000001</v>
      </c>
      <c r="D68" s="14">
        <f>SUM(D52+D57+D64)</f>
        <v>-28514.9</v>
      </c>
      <c r="E68" s="14">
        <f>SUM(E52+E57+E64)</f>
        <v>-28709.599999999999</v>
      </c>
      <c r="F68" s="14">
        <f>SUM(F52+F57+F64)</f>
        <v>-28514.9</v>
      </c>
      <c r="G68" s="14">
        <f t="shared" si="23"/>
        <v>194.69999999999709</v>
      </c>
      <c r="H68" s="14">
        <f t="shared" si="24"/>
        <v>99.321829631900144</v>
      </c>
    </row>
    <row r="69" spans="1:8" ht="21.95" customHeight="1">
      <c r="A69" s="245" t="s">
        <v>84</v>
      </c>
      <c r="B69" s="246"/>
      <c r="C69" s="246"/>
      <c r="D69" s="246"/>
      <c r="E69" s="246"/>
      <c r="F69" s="246"/>
      <c r="G69" s="246"/>
      <c r="H69" s="247"/>
    </row>
    <row r="70" spans="1:8" ht="21.95" customHeight="1">
      <c r="A70" s="36" t="s">
        <v>16</v>
      </c>
      <c r="B70" s="24">
        <v>4000</v>
      </c>
      <c r="C70" s="14">
        <f>SUM(C71:C77)</f>
        <v>-15857.9</v>
      </c>
      <c r="D70" s="14">
        <f>SUM(D71:D77)</f>
        <v>-3406.7</v>
      </c>
      <c r="E70" s="14">
        <f>SUM(E71:E77)</f>
        <v>-271.89999999999998</v>
      </c>
      <c r="F70" s="14">
        <f>SUM(F71:F77)</f>
        <v>-3406.7</v>
      </c>
      <c r="G70" s="14">
        <f>F70-E70</f>
        <v>-3134.7999999999997</v>
      </c>
      <c r="H70" s="14">
        <f>(F70/E70)*100</f>
        <v>1252.9238690695111</v>
      </c>
    </row>
    <row r="71" spans="1:8" ht="21.95" customHeight="1">
      <c r="A71" s="22" t="s">
        <v>56</v>
      </c>
      <c r="B71" s="13">
        <v>4010</v>
      </c>
      <c r="C71" s="15"/>
      <c r="D71" s="15"/>
      <c r="E71" s="15"/>
      <c r="F71" s="15"/>
      <c r="G71" s="14">
        <f t="shared" ref="G71:G77" si="27">F71-E71</f>
        <v>0</v>
      </c>
      <c r="H71" s="15"/>
    </row>
    <row r="72" spans="1:8" ht="42.75" customHeight="1">
      <c r="A72" s="22" t="s">
        <v>112</v>
      </c>
      <c r="B72" s="13">
        <v>4020</v>
      </c>
      <c r="C72" s="53">
        <v>-15665.9</v>
      </c>
      <c r="D72" s="53">
        <v>-3178.7</v>
      </c>
      <c r="E72" s="53">
        <v>-271.89999999999998</v>
      </c>
      <c r="F72" s="53">
        <v>-3178.7</v>
      </c>
      <c r="G72" s="15">
        <f t="shared" si="27"/>
        <v>-2906.7999999999997</v>
      </c>
      <c r="H72" s="15">
        <f t="shared" ref="H72" si="28">(F72/E72)*100</f>
        <v>1169.069510849577</v>
      </c>
    </row>
    <row r="73" spans="1:8" ht="57.75" customHeight="1">
      <c r="A73" s="22" t="s">
        <v>64</v>
      </c>
      <c r="B73" s="13">
        <v>4030</v>
      </c>
      <c r="C73" s="15"/>
      <c r="D73" s="15"/>
      <c r="E73" s="15"/>
      <c r="F73" s="15"/>
      <c r="G73" s="14">
        <f t="shared" si="27"/>
        <v>0</v>
      </c>
      <c r="H73" s="32"/>
    </row>
    <row r="74" spans="1:8" ht="42" customHeight="1">
      <c r="A74" s="22" t="s">
        <v>113</v>
      </c>
      <c r="B74" s="13">
        <v>4040</v>
      </c>
      <c r="C74" s="15"/>
      <c r="D74" s="15"/>
      <c r="E74" s="15"/>
      <c r="F74" s="15"/>
      <c r="G74" s="14">
        <f t="shared" si="27"/>
        <v>0</v>
      </c>
      <c r="H74" s="32"/>
    </row>
    <row r="75" spans="1:8" ht="61.5" customHeight="1">
      <c r="A75" s="22" t="s">
        <v>57</v>
      </c>
      <c r="B75" s="13">
        <v>4050</v>
      </c>
      <c r="C75" s="15"/>
      <c r="D75" s="15"/>
      <c r="E75" s="15"/>
      <c r="F75" s="15"/>
      <c r="G75" s="14">
        <f t="shared" si="27"/>
        <v>0</v>
      </c>
      <c r="H75" s="32"/>
    </row>
    <row r="76" spans="1:8" ht="21.95" customHeight="1">
      <c r="A76" s="22" t="s">
        <v>58</v>
      </c>
      <c r="B76" s="13">
        <v>4060</v>
      </c>
      <c r="C76" s="53">
        <v>-192</v>
      </c>
      <c r="D76" s="53">
        <v>-228</v>
      </c>
      <c r="E76" s="15"/>
      <c r="F76" s="53">
        <v>-228</v>
      </c>
      <c r="G76" s="15">
        <f t="shared" si="27"/>
        <v>-228</v>
      </c>
      <c r="H76" s="32"/>
    </row>
    <row r="77" spans="1:8" ht="21.95" customHeight="1">
      <c r="A77" s="22" t="s">
        <v>44</v>
      </c>
      <c r="B77" s="13">
        <v>4070</v>
      </c>
      <c r="C77" s="15"/>
      <c r="D77" s="15"/>
      <c r="E77" s="15"/>
      <c r="F77" s="15"/>
      <c r="G77" s="14">
        <f t="shared" si="27"/>
        <v>0</v>
      </c>
      <c r="H77" s="32"/>
    </row>
    <row r="78" spans="1:8" ht="21.95" customHeight="1">
      <c r="A78" s="263" t="s">
        <v>85</v>
      </c>
      <c r="B78" s="264"/>
      <c r="C78" s="264"/>
      <c r="D78" s="264"/>
      <c r="E78" s="264"/>
      <c r="F78" s="264"/>
      <c r="G78" s="264"/>
      <c r="H78" s="265"/>
    </row>
    <row r="79" spans="1:8" ht="58.5" customHeight="1">
      <c r="A79" s="248" t="s">
        <v>20</v>
      </c>
      <c r="B79" s="250" t="s">
        <v>4</v>
      </c>
      <c r="C79" s="266" t="s">
        <v>106</v>
      </c>
      <c r="D79" s="267"/>
      <c r="E79" s="250" t="s">
        <v>364</v>
      </c>
      <c r="F79" s="250" t="s">
        <v>363</v>
      </c>
      <c r="G79" s="250" t="s">
        <v>96</v>
      </c>
      <c r="H79" s="268" t="s">
        <v>96</v>
      </c>
    </row>
    <row r="80" spans="1:8" ht="45" customHeight="1">
      <c r="A80" s="249"/>
      <c r="B80" s="251"/>
      <c r="C80" s="214" t="s">
        <v>348</v>
      </c>
      <c r="D80" s="214" t="s">
        <v>349</v>
      </c>
      <c r="E80" s="251"/>
      <c r="F80" s="251"/>
      <c r="G80" s="251"/>
      <c r="H80" s="269"/>
    </row>
    <row r="81" spans="1:9" s="216" customFormat="1" ht="83.25" customHeight="1">
      <c r="A81" s="34" t="s">
        <v>114</v>
      </c>
      <c r="B81" s="25" t="s">
        <v>26</v>
      </c>
      <c r="C81" s="135">
        <f t="shared" ref="C81:F81" si="29">SUM(C82:C84)</f>
        <v>663</v>
      </c>
      <c r="D81" s="135">
        <f t="shared" si="29"/>
        <v>681</v>
      </c>
      <c r="E81" s="26">
        <f t="shared" si="29"/>
        <v>637</v>
      </c>
      <c r="F81" s="135">
        <f t="shared" si="29"/>
        <v>681</v>
      </c>
      <c r="G81" s="26">
        <f>F81-E81</f>
        <v>44</v>
      </c>
      <c r="H81" s="14">
        <f>F81/E81*100</f>
        <v>106.90737833594977</v>
      </c>
      <c r="I81" s="168"/>
    </row>
    <row r="82" spans="1:9" ht="21.95" customHeight="1">
      <c r="A82" s="35" t="s">
        <v>18</v>
      </c>
      <c r="B82" s="13" t="s">
        <v>27</v>
      </c>
      <c r="C82" s="15">
        <v>1</v>
      </c>
      <c r="D82" s="54">
        <v>1</v>
      </c>
      <c r="E82" s="53">
        <v>1</v>
      </c>
      <c r="F82" s="54">
        <v>1</v>
      </c>
      <c r="G82" s="15">
        <f t="shared" ref="G82:G96" si="30">F82-E82</f>
        <v>0</v>
      </c>
      <c r="H82" s="15">
        <f t="shared" ref="H82:H96" si="31">F82/E82*100</f>
        <v>100</v>
      </c>
    </row>
    <row r="83" spans="1:9" ht="21.95" customHeight="1">
      <c r="A83" s="35" t="s">
        <v>21</v>
      </c>
      <c r="B83" s="13" t="s">
        <v>28</v>
      </c>
      <c r="C83" s="15">
        <v>25</v>
      </c>
      <c r="D83" s="54">
        <v>25</v>
      </c>
      <c r="E83" s="53">
        <v>27</v>
      </c>
      <c r="F83" s="54">
        <v>25</v>
      </c>
      <c r="G83" s="15">
        <f t="shared" si="30"/>
        <v>-2</v>
      </c>
      <c r="H83" s="15">
        <f t="shared" si="31"/>
        <v>92.592592592592595</v>
      </c>
    </row>
    <row r="84" spans="1:9" ht="21.95" customHeight="1">
      <c r="A84" s="35" t="s">
        <v>19</v>
      </c>
      <c r="B84" s="13" t="s">
        <v>29</v>
      </c>
      <c r="C84" s="15">
        <v>637</v>
      </c>
      <c r="D84" s="54">
        <v>655</v>
      </c>
      <c r="E84" s="53">
        <v>609</v>
      </c>
      <c r="F84" s="54">
        <v>655</v>
      </c>
      <c r="G84" s="15">
        <f t="shared" si="30"/>
        <v>46</v>
      </c>
      <c r="H84" s="15">
        <f t="shared" si="31"/>
        <v>107.55336617405582</v>
      </c>
    </row>
    <row r="85" spans="1:9" ht="21.95" customHeight="1">
      <c r="A85" s="36" t="s">
        <v>65</v>
      </c>
      <c r="B85" s="24" t="s">
        <v>30</v>
      </c>
      <c r="C85" s="14">
        <f>SUM(C86:C88)</f>
        <v>44070.400000000001</v>
      </c>
      <c r="D85" s="14">
        <f>SUM(D86:D88)</f>
        <v>67344</v>
      </c>
      <c r="E85" s="14">
        <f t="shared" ref="E85" si="32">SUM(E86:E88)</f>
        <v>67469.100000000006</v>
      </c>
      <c r="F85" s="136">
        <f t="shared" ref="F85" si="33">SUM(F86:F88)</f>
        <v>67344</v>
      </c>
      <c r="G85" s="136">
        <f t="shared" si="30"/>
        <v>-125.10000000000582</v>
      </c>
      <c r="H85" s="14">
        <f t="shared" si="31"/>
        <v>99.814581786328844</v>
      </c>
    </row>
    <row r="86" spans="1:9" ht="21.95" customHeight="1">
      <c r="A86" s="35" t="s">
        <v>18</v>
      </c>
      <c r="B86" s="13">
        <v>8011</v>
      </c>
      <c r="C86" s="54">
        <v>300.3</v>
      </c>
      <c r="D86" s="15">
        <v>385.3</v>
      </c>
      <c r="E86" s="54">
        <v>397.5</v>
      </c>
      <c r="F86" s="15">
        <v>385.3</v>
      </c>
      <c r="G86" s="15">
        <f t="shared" si="30"/>
        <v>-12.199999999999989</v>
      </c>
      <c r="H86" s="15">
        <f t="shared" si="31"/>
        <v>96.930817610062888</v>
      </c>
    </row>
    <row r="87" spans="1:9" ht="21.95" customHeight="1">
      <c r="A87" s="35" t="s">
        <v>21</v>
      </c>
      <c r="B87" s="13">
        <v>8012</v>
      </c>
      <c r="C87" s="54">
        <v>3183</v>
      </c>
      <c r="D87" s="54">
        <v>4266.8999999999996</v>
      </c>
      <c r="E87" s="54">
        <v>4462.5</v>
      </c>
      <c r="F87" s="54">
        <v>4266.8999999999996</v>
      </c>
      <c r="G87" s="15">
        <f t="shared" si="30"/>
        <v>-195.60000000000036</v>
      </c>
      <c r="H87" s="15">
        <f t="shared" si="31"/>
        <v>95.616806722689063</v>
      </c>
    </row>
    <row r="88" spans="1:9" ht="21.95" customHeight="1">
      <c r="A88" s="35" t="s">
        <v>19</v>
      </c>
      <c r="B88" s="13">
        <v>8013</v>
      </c>
      <c r="C88" s="54">
        <v>40587.1</v>
      </c>
      <c r="D88" s="54">
        <v>62691.8</v>
      </c>
      <c r="E88" s="54">
        <v>62609.1</v>
      </c>
      <c r="F88" s="54">
        <v>62691.8</v>
      </c>
      <c r="G88" s="15">
        <f t="shared" si="30"/>
        <v>82.700000000004366</v>
      </c>
      <c r="H88" s="15">
        <f t="shared" si="31"/>
        <v>100.13208942470024</v>
      </c>
    </row>
    <row r="89" spans="1:9" ht="21.95" customHeight="1">
      <c r="A89" s="36" t="s">
        <v>1</v>
      </c>
      <c r="B89" s="24">
        <v>8020</v>
      </c>
      <c r="C89" s="14">
        <f>SUM(C90:C92)</f>
        <v>44070.400000000001</v>
      </c>
      <c r="D89" s="136">
        <f t="shared" ref="D89:F89" si="34">SUM(D90:D92)</f>
        <v>67344</v>
      </c>
      <c r="E89" s="136">
        <f t="shared" ref="E89" si="35">SUM(E90:E92)</f>
        <v>67469.100000000006</v>
      </c>
      <c r="F89" s="136">
        <f t="shared" si="34"/>
        <v>67344</v>
      </c>
      <c r="G89" s="14">
        <f t="shared" si="30"/>
        <v>-125.10000000000582</v>
      </c>
      <c r="H89" s="14">
        <f t="shared" si="31"/>
        <v>99.814581786328844</v>
      </c>
    </row>
    <row r="90" spans="1:9" ht="21.95" customHeight="1">
      <c r="A90" s="35" t="s">
        <v>18</v>
      </c>
      <c r="B90" s="13">
        <v>8021</v>
      </c>
      <c r="C90" s="54">
        <v>300.3</v>
      </c>
      <c r="D90" s="15">
        <v>385.3</v>
      </c>
      <c r="E90" s="54">
        <v>397.5</v>
      </c>
      <c r="F90" s="15">
        <v>385.3</v>
      </c>
      <c r="G90" s="15">
        <f t="shared" si="30"/>
        <v>-12.199999999999989</v>
      </c>
      <c r="H90" s="15">
        <f t="shared" si="31"/>
        <v>96.930817610062888</v>
      </c>
    </row>
    <row r="91" spans="1:9" ht="21.95" customHeight="1">
      <c r="A91" s="35" t="s">
        <v>21</v>
      </c>
      <c r="B91" s="13">
        <v>8022</v>
      </c>
      <c r="C91" s="54">
        <v>3183</v>
      </c>
      <c r="D91" s="54">
        <v>4266.8999999999996</v>
      </c>
      <c r="E91" s="54">
        <v>4462.5</v>
      </c>
      <c r="F91" s="54">
        <v>4266.8999999999996</v>
      </c>
      <c r="G91" s="15">
        <f t="shared" si="30"/>
        <v>-195.60000000000036</v>
      </c>
      <c r="H91" s="15">
        <f t="shared" si="31"/>
        <v>95.616806722689063</v>
      </c>
    </row>
    <row r="92" spans="1:9" ht="21.95" customHeight="1">
      <c r="A92" s="35" t="s">
        <v>19</v>
      </c>
      <c r="B92" s="13">
        <v>8023</v>
      </c>
      <c r="C92" s="54">
        <v>40587.1</v>
      </c>
      <c r="D92" s="54">
        <v>62691.8</v>
      </c>
      <c r="E92" s="54">
        <v>62609.1</v>
      </c>
      <c r="F92" s="54">
        <v>62691.8</v>
      </c>
      <c r="G92" s="15">
        <f t="shared" si="30"/>
        <v>82.700000000004366</v>
      </c>
      <c r="H92" s="15">
        <f t="shared" si="31"/>
        <v>100.13208942470024</v>
      </c>
    </row>
    <row r="93" spans="1:9" s="216" customFormat="1" ht="39.75" customHeight="1">
      <c r="A93" s="34" t="s">
        <v>43</v>
      </c>
      <c r="B93" s="25" t="s">
        <v>66</v>
      </c>
      <c r="C93" s="225">
        <f>(C89/C81)/9*1000</f>
        <v>7385.6879503938335</v>
      </c>
      <c r="D93" s="225">
        <f>(D89/D81)/9*1000</f>
        <v>10987.763093489966</v>
      </c>
      <c r="E93" s="225">
        <f>(E89/E81)/9*1000</f>
        <v>11768.550497121927</v>
      </c>
      <c r="F93" s="225">
        <f>(F89/F81)/9*1000</f>
        <v>10987.763093489966</v>
      </c>
      <c r="G93" s="26">
        <f t="shared" si="30"/>
        <v>-780.78740363196084</v>
      </c>
      <c r="H93" s="26">
        <f t="shared" si="31"/>
        <v>93.365475180457381</v>
      </c>
    </row>
    <row r="94" spans="1:9" ht="21.95" customHeight="1">
      <c r="A94" s="35" t="s">
        <v>18</v>
      </c>
      <c r="B94" s="13">
        <v>8031</v>
      </c>
      <c r="C94" s="212">
        <f t="shared" ref="C94:C95" si="36">(C90/C82)/9*1000</f>
        <v>33366.666666666664</v>
      </c>
      <c r="D94" s="167">
        <f t="shared" ref="C94:F96" si="37">(D90/D82)/9*1000</f>
        <v>42811.111111111109</v>
      </c>
      <c r="E94" s="167">
        <f t="shared" si="37"/>
        <v>44166.666666666664</v>
      </c>
      <c r="F94" s="167">
        <f t="shared" si="37"/>
        <v>42811.111111111109</v>
      </c>
      <c r="G94" s="27">
        <f t="shared" si="30"/>
        <v>-1355.5555555555547</v>
      </c>
      <c r="H94" s="27">
        <f t="shared" si="31"/>
        <v>96.930817610062888</v>
      </c>
    </row>
    <row r="95" spans="1:9" ht="21.95" customHeight="1">
      <c r="A95" s="35" t="s">
        <v>21</v>
      </c>
      <c r="B95" s="13">
        <v>8032</v>
      </c>
      <c r="C95" s="212">
        <f t="shared" si="36"/>
        <v>14146.666666666666</v>
      </c>
      <c r="D95" s="167">
        <f t="shared" si="37"/>
        <v>18964</v>
      </c>
      <c r="E95" s="167">
        <f t="shared" si="37"/>
        <v>18364.197530864196</v>
      </c>
      <c r="F95" s="167">
        <f t="shared" si="37"/>
        <v>18964</v>
      </c>
      <c r="G95" s="27">
        <f t="shared" si="30"/>
        <v>599.80246913580413</v>
      </c>
      <c r="H95" s="27">
        <f t="shared" si="31"/>
        <v>103.2661512605042</v>
      </c>
    </row>
    <row r="96" spans="1:9" ht="21.95" customHeight="1">
      <c r="A96" s="35" t="s">
        <v>19</v>
      </c>
      <c r="B96" s="13">
        <v>8033</v>
      </c>
      <c r="C96" s="167">
        <f t="shared" si="37"/>
        <v>7079.5569509855222</v>
      </c>
      <c r="D96" s="167">
        <f t="shared" si="37"/>
        <v>10634.741306191689</v>
      </c>
      <c r="E96" s="167">
        <f t="shared" si="37"/>
        <v>11422.933771209633</v>
      </c>
      <c r="F96" s="167">
        <f t="shared" si="37"/>
        <v>10634.741306191689</v>
      </c>
      <c r="G96" s="27">
        <f t="shared" si="30"/>
        <v>-788.19246501794441</v>
      </c>
      <c r="H96" s="27">
        <f t="shared" si="31"/>
        <v>93.099912152125881</v>
      </c>
    </row>
    <row r="97" spans="1:8" s="216" customFormat="1" ht="112.5" customHeight="1">
      <c r="A97" s="29" t="s">
        <v>346</v>
      </c>
      <c r="B97" s="5"/>
      <c r="C97" s="260" t="s">
        <v>160</v>
      </c>
      <c r="D97" s="261"/>
      <c r="E97" s="6"/>
      <c r="F97" s="6"/>
      <c r="G97" s="262" t="s">
        <v>153</v>
      </c>
      <c r="H97" s="262"/>
    </row>
    <row r="98" spans="1:8" s="216" customFormat="1" ht="29.25" customHeight="1">
      <c r="A98" s="216" t="s">
        <v>8</v>
      </c>
      <c r="B98" s="1"/>
      <c r="C98" s="258" t="s">
        <v>9</v>
      </c>
      <c r="D98" s="258"/>
      <c r="E98" s="2"/>
      <c r="F98" s="2"/>
      <c r="G98" s="259" t="s">
        <v>13</v>
      </c>
      <c r="H98" s="259"/>
    </row>
    <row r="99" spans="1:8" s="216" customFormat="1">
      <c r="A99" s="7"/>
      <c r="E99" s="1"/>
      <c r="F99" s="1"/>
      <c r="G99" s="1"/>
      <c r="H99" s="1"/>
    </row>
    <row r="100" spans="1:8" s="216" customFormat="1">
      <c r="A100" s="7"/>
      <c r="E100" s="1"/>
      <c r="F100" s="1"/>
      <c r="G100" s="1"/>
      <c r="H100" s="1"/>
    </row>
    <row r="101" spans="1:8" s="216" customFormat="1">
      <c r="A101" s="7"/>
      <c r="E101" s="1"/>
      <c r="F101" s="1"/>
      <c r="G101" s="1"/>
      <c r="H101" s="1"/>
    </row>
    <row r="102" spans="1:8" s="216" customFormat="1">
      <c r="A102" s="7"/>
      <c r="E102" s="1"/>
      <c r="F102" s="1"/>
      <c r="G102" s="1"/>
      <c r="H102" s="1"/>
    </row>
    <row r="103" spans="1:8" s="216" customFormat="1">
      <c r="A103" s="7"/>
      <c r="E103" s="1"/>
      <c r="F103" s="1"/>
      <c r="G103" s="1"/>
      <c r="H103" s="1"/>
    </row>
    <row r="104" spans="1:8" s="216" customFormat="1">
      <c r="A104" s="7"/>
      <c r="E104" s="1"/>
      <c r="F104" s="1"/>
      <c r="G104" s="1"/>
      <c r="H104" s="1"/>
    </row>
    <row r="105" spans="1:8" s="216" customFormat="1">
      <c r="A105" s="7"/>
      <c r="E105" s="1"/>
      <c r="F105" s="1"/>
      <c r="G105" s="1"/>
      <c r="H105" s="1"/>
    </row>
    <row r="106" spans="1:8" s="216" customFormat="1">
      <c r="A106" s="7"/>
      <c r="E106" s="1"/>
      <c r="F106" s="1"/>
      <c r="G106" s="1"/>
      <c r="H106" s="1"/>
    </row>
    <row r="107" spans="1:8" s="216" customFormat="1">
      <c r="A107" s="7"/>
      <c r="E107" s="1"/>
      <c r="F107" s="1"/>
      <c r="G107" s="1"/>
      <c r="H107" s="1"/>
    </row>
    <row r="108" spans="1:8" s="216" customFormat="1">
      <c r="A108" s="7"/>
      <c r="E108" s="1"/>
      <c r="F108" s="1"/>
      <c r="G108" s="1"/>
      <c r="H108" s="1"/>
    </row>
    <row r="109" spans="1:8" s="216" customFormat="1">
      <c r="A109" s="7"/>
      <c r="E109" s="1"/>
      <c r="F109" s="1"/>
      <c r="G109" s="1"/>
      <c r="H109" s="1"/>
    </row>
    <row r="110" spans="1:8" s="216" customFormat="1">
      <c r="A110" s="7"/>
      <c r="E110" s="1"/>
      <c r="F110" s="1"/>
      <c r="G110" s="1"/>
      <c r="H110" s="1"/>
    </row>
    <row r="111" spans="1:8" s="216" customFormat="1">
      <c r="A111" s="7"/>
      <c r="E111" s="1"/>
      <c r="F111" s="1"/>
      <c r="G111" s="1"/>
      <c r="H111" s="1"/>
    </row>
    <row r="112" spans="1:8" s="216" customFormat="1">
      <c r="A112" s="7"/>
      <c r="E112" s="1"/>
      <c r="F112" s="1"/>
      <c r="G112" s="1"/>
      <c r="H112" s="1"/>
    </row>
    <row r="113" spans="1:8" s="216" customFormat="1">
      <c r="A113" s="7"/>
      <c r="E113" s="1"/>
      <c r="F113" s="1"/>
      <c r="G113" s="1"/>
      <c r="H113" s="1"/>
    </row>
    <row r="114" spans="1:8" s="216" customFormat="1">
      <c r="A114" s="7"/>
      <c r="E114" s="1"/>
      <c r="F114" s="1"/>
      <c r="G114" s="1"/>
      <c r="H114" s="1"/>
    </row>
    <row r="115" spans="1:8" s="216" customFormat="1">
      <c r="A115" s="7"/>
      <c r="E115" s="1"/>
      <c r="F115" s="1"/>
      <c r="G115" s="1"/>
      <c r="H115" s="1"/>
    </row>
    <row r="116" spans="1:8" s="216" customFormat="1">
      <c r="A116" s="7"/>
      <c r="E116" s="1"/>
      <c r="F116" s="1"/>
      <c r="G116" s="1"/>
      <c r="H116" s="1"/>
    </row>
    <row r="117" spans="1:8" s="216" customFormat="1">
      <c r="A117" s="7"/>
      <c r="E117" s="1"/>
      <c r="F117" s="1"/>
      <c r="G117" s="1"/>
      <c r="H117" s="1"/>
    </row>
    <row r="118" spans="1:8" s="216" customFormat="1">
      <c r="A118" s="7"/>
      <c r="E118" s="1"/>
      <c r="F118" s="1"/>
      <c r="G118" s="1"/>
      <c r="H118" s="1"/>
    </row>
    <row r="119" spans="1:8" s="216" customFormat="1">
      <c r="A119" s="7"/>
      <c r="E119" s="1"/>
      <c r="F119" s="1"/>
      <c r="G119" s="1"/>
      <c r="H119" s="1"/>
    </row>
    <row r="120" spans="1:8" s="216" customFormat="1">
      <c r="A120" s="7"/>
      <c r="E120" s="1"/>
      <c r="F120" s="1"/>
      <c r="G120" s="1"/>
      <c r="H120" s="1"/>
    </row>
    <row r="121" spans="1:8" s="216" customFormat="1">
      <c r="A121" s="7"/>
      <c r="E121" s="1"/>
      <c r="F121" s="1"/>
      <c r="G121" s="1"/>
      <c r="H121" s="1"/>
    </row>
    <row r="122" spans="1:8" s="216" customFormat="1">
      <c r="A122" s="7"/>
      <c r="E122" s="1"/>
      <c r="F122" s="1"/>
      <c r="G122" s="1"/>
      <c r="H122" s="1"/>
    </row>
    <row r="123" spans="1:8" s="216" customFormat="1">
      <c r="A123" s="7"/>
      <c r="E123" s="1"/>
      <c r="F123" s="1"/>
      <c r="G123" s="1"/>
      <c r="H123" s="1"/>
    </row>
    <row r="124" spans="1:8" s="216" customFormat="1">
      <c r="A124" s="7"/>
      <c r="E124" s="1"/>
      <c r="F124" s="1"/>
      <c r="G124" s="1"/>
      <c r="H124" s="1"/>
    </row>
    <row r="125" spans="1:8" s="216" customFormat="1">
      <c r="A125" s="7"/>
      <c r="E125" s="1"/>
      <c r="F125" s="1"/>
      <c r="G125" s="1"/>
      <c r="H125" s="1"/>
    </row>
    <row r="126" spans="1:8" s="216" customFormat="1">
      <c r="A126" s="7"/>
      <c r="E126" s="1"/>
      <c r="F126" s="1"/>
      <c r="G126" s="1"/>
      <c r="H126" s="1"/>
    </row>
    <row r="127" spans="1:8" s="216" customFormat="1">
      <c r="A127" s="7"/>
      <c r="E127" s="1"/>
      <c r="F127" s="1"/>
      <c r="G127" s="1"/>
      <c r="H127" s="1"/>
    </row>
    <row r="128" spans="1:8" s="216" customFormat="1">
      <c r="A128" s="7"/>
      <c r="E128" s="1"/>
      <c r="F128" s="1"/>
      <c r="G128" s="1"/>
      <c r="H128" s="1"/>
    </row>
    <row r="129" spans="1:8" s="216" customFormat="1">
      <c r="A129" s="7"/>
      <c r="E129" s="1"/>
      <c r="F129" s="1"/>
      <c r="G129" s="1"/>
      <c r="H129" s="1"/>
    </row>
    <row r="130" spans="1:8" s="216" customFormat="1">
      <c r="A130" s="7"/>
      <c r="E130" s="1"/>
      <c r="F130" s="1"/>
      <c r="G130" s="1"/>
      <c r="H130" s="1"/>
    </row>
    <row r="131" spans="1:8" s="216" customFormat="1">
      <c r="A131" s="7"/>
      <c r="E131" s="1"/>
      <c r="F131" s="1"/>
      <c r="G131" s="1"/>
      <c r="H131" s="1"/>
    </row>
    <row r="132" spans="1:8" s="216" customFormat="1">
      <c r="A132" s="7"/>
      <c r="E132" s="1"/>
      <c r="F132" s="1"/>
      <c r="G132" s="1"/>
      <c r="H132" s="1"/>
    </row>
    <row r="133" spans="1:8" s="216" customFormat="1">
      <c r="A133" s="7"/>
      <c r="E133" s="1"/>
      <c r="F133" s="1"/>
      <c r="G133" s="1"/>
      <c r="H133" s="1"/>
    </row>
    <row r="134" spans="1:8" s="216" customFormat="1">
      <c r="A134" s="7"/>
      <c r="E134" s="1"/>
      <c r="F134" s="1"/>
      <c r="G134" s="1"/>
      <c r="H134" s="1"/>
    </row>
    <row r="135" spans="1:8" s="216" customFormat="1">
      <c r="A135" s="7"/>
      <c r="E135" s="1"/>
      <c r="F135" s="1"/>
      <c r="G135" s="1"/>
      <c r="H135" s="1"/>
    </row>
    <row r="136" spans="1:8" s="216" customFormat="1">
      <c r="A136" s="7"/>
      <c r="E136" s="1"/>
      <c r="F136" s="1"/>
      <c r="G136" s="1"/>
      <c r="H136" s="1"/>
    </row>
    <row r="137" spans="1:8" s="216" customFormat="1">
      <c r="A137" s="7"/>
      <c r="E137" s="1"/>
      <c r="F137" s="1"/>
      <c r="G137" s="1"/>
      <c r="H137" s="1"/>
    </row>
    <row r="138" spans="1:8" s="216" customFormat="1">
      <c r="A138" s="7"/>
      <c r="E138" s="1"/>
      <c r="F138" s="1"/>
      <c r="G138" s="1"/>
      <c r="H138" s="1"/>
    </row>
    <row r="139" spans="1:8" s="216" customFormat="1">
      <c r="A139" s="7"/>
      <c r="E139" s="1"/>
      <c r="F139" s="1"/>
      <c r="G139" s="1"/>
      <c r="H139" s="1"/>
    </row>
    <row r="140" spans="1:8" s="216" customFormat="1">
      <c r="A140" s="7"/>
      <c r="E140" s="1"/>
      <c r="F140" s="1"/>
      <c r="G140" s="1"/>
      <c r="H140" s="1"/>
    </row>
    <row r="141" spans="1:8" s="216" customFormat="1">
      <c r="A141" s="7"/>
      <c r="E141" s="1"/>
      <c r="F141" s="1"/>
      <c r="G141" s="1"/>
      <c r="H141" s="1"/>
    </row>
    <row r="142" spans="1:8" s="216" customFormat="1">
      <c r="A142" s="7"/>
      <c r="E142" s="1"/>
      <c r="F142" s="1"/>
      <c r="G142" s="1"/>
      <c r="H142" s="1"/>
    </row>
    <row r="143" spans="1:8" s="216" customFormat="1">
      <c r="A143" s="7"/>
      <c r="E143" s="1"/>
      <c r="F143" s="1"/>
      <c r="G143" s="1"/>
      <c r="H143" s="1"/>
    </row>
    <row r="144" spans="1:8" s="216" customFormat="1">
      <c r="A144" s="7"/>
      <c r="E144" s="1"/>
      <c r="F144" s="1"/>
      <c r="G144" s="1"/>
      <c r="H144" s="1"/>
    </row>
    <row r="145" spans="1:8" s="216" customFormat="1">
      <c r="A145" s="7"/>
      <c r="E145" s="1"/>
      <c r="F145" s="1"/>
      <c r="G145" s="1"/>
      <c r="H145" s="1"/>
    </row>
    <row r="146" spans="1:8" s="216" customFormat="1">
      <c r="A146" s="7"/>
      <c r="E146" s="1"/>
      <c r="F146" s="1"/>
      <c r="G146" s="1"/>
      <c r="H146" s="1"/>
    </row>
    <row r="147" spans="1:8" s="216" customFormat="1">
      <c r="A147" s="7"/>
      <c r="E147" s="1"/>
      <c r="F147" s="1"/>
      <c r="G147" s="1"/>
      <c r="H147" s="1"/>
    </row>
    <row r="148" spans="1:8" s="216" customFormat="1">
      <c r="A148" s="7"/>
      <c r="E148" s="1"/>
      <c r="F148" s="1"/>
      <c r="G148" s="1"/>
      <c r="H148" s="1"/>
    </row>
    <row r="149" spans="1:8" s="216" customFormat="1">
      <c r="A149" s="7"/>
      <c r="E149" s="1"/>
      <c r="F149" s="1"/>
      <c r="G149" s="1"/>
      <c r="H149" s="1"/>
    </row>
    <row r="150" spans="1:8" s="216" customFormat="1">
      <c r="A150" s="7"/>
      <c r="E150" s="1"/>
      <c r="F150" s="1"/>
      <c r="G150" s="1"/>
      <c r="H150" s="1"/>
    </row>
    <row r="151" spans="1:8" s="216" customFormat="1">
      <c r="A151" s="7"/>
      <c r="E151" s="1"/>
      <c r="F151" s="1"/>
      <c r="G151" s="1"/>
      <c r="H151" s="1"/>
    </row>
    <row r="152" spans="1:8" s="216" customFormat="1">
      <c r="A152" s="7"/>
      <c r="E152" s="1"/>
      <c r="F152" s="1"/>
      <c r="G152" s="1"/>
      <c r="H152" s="1"/>
    </row>
    <row r="153" spans="1:8" s="216" customFormat="1">
      <c r="A153" s="7"/>
      <c r="E153" s="1"/>
      <c r="F153" s="1"/>
      <c r="G153" s="1"/>
      <c r="H153" s="1"/>
    </row>
    <row r="154" spans="1:8" s="216" customFormat="1">
      <c r="A154" s="7"/>
      <c r="E154" s="1"/>
      <c r="F154" s="1"/>
      <c r="G154" s="1"/>
      <c r="H154" s="1"/>
    </row>
    <row r="155" spans="1:8" s="216" customFormat="1">
      <c r="A155" s="7"/>
      <c r="E155" s="1"/>
      <c r="F155" s="1"/>
      <c r="G155" s="1"/>
      <c r="H155" s="1"/>
    </row>
    <row r="156" spans="1:8" s="216" customFormat="1">
      <c r="A156" s="7"/>
      <c r="E156" s="1"/>
      <c r="F156" s="1"/>
      <c r="G156" s="1"/>
      <c r="H156" s="1"/>
    </row>
    <row r="157" spans="1:8" s="216" customFormat="1">
      <c r="A157" s="7"/>
      <c r="E157" s="1"/>
      <c r="F157" s="1"/>
      <c r="G157" s="1"/>
      <c r="H157" s="1"/>
    </row>
    <row r="158" spans="1:8" s="216" customFormat="1">
      <c r="A158" s="7"/>
      <c r="E158" s="1"/>
      <c r="F158" s="1"/>
      <c r="G158" s="1"/>
      <c r="H158" s="1"/>
    </row>
    <row r="159" spans="1:8" s="216" customFormat="1">
      <c r="A159" s="7"/>
      <c r="E159" s="1"/>
      <c r="F159" s="1"/>
      <c r="G159" s="1"/>
      <c r="H159" s="1"/>
    </row>
    <row r="160" spans="1:8" s="216" customFormat="1">
      <c r="A160" s="7"/>
      <c r="E160" s="1"/>
      <c r="F160" s="1"/>
      <c r="G160" s="1"/>
      <c r="H160" s="1"/>
    </row>
    <row r="161" spans="1:8" s="216" customFormat="1">
      <c r="A161" s="7"/>
      <c r="E161" s="1"/>
      <c r="F161" s="1"/>
      <c r="G161" s="1"/>
      <c r="H161" s="1"/>
    </row>
    <row r="162" spans="1:8" s="216" customFormat="1">
      <c r="A162" s="7"/>
      <c r="E162" s="1"/>
      <c r="F162" s="1"/>
      <c r="G162" s="1"/>
      <c r="H162" s="1"/>
    </row>
    <row r="163" spans="1:8" s="216" customFormat="1">
      <c r="A163" s="7"/>
      <c r="E163" s="1"/>
      <c r="F163" s="1"/>
      <c r="G163" s="1"/>
      <c r="H163" s="1"/>
    </row>
    <row r="164" spans="1:8" s="216" customFormat="1">
      <c r="A164" s="7"/>
      <c r="E164" s="1"/>
      <c r="F164" s="1"/>
      <c r="G164" s="1"/>
      <c r="H164" s="1"/>
    </row>
    <row r="165" spans="1:8" s="216" customFormat="1">
      <c r="A165" s="7"/>
      <c r="E165" s="1"/>
      <c r="F165" s="1"/>
      <c r="G165" s="1"/>
      <c r="H165" s="1"/>
    </row>
    <row r="166" spans="1:8" s="216" customFormat="1">
      <c r="A166" s="7"/>
      <c r="E166" s="1"/>
      <c r="F166" s="1"/>
      <c r="G166" s="1"/>
      <c r="H166" s="1"/>
    </row>
    <row r="167" spans="1:8" s="216" customFormat="1">
      <c r="A167" s="7"/>
      <c r="E167" s="1"/>
      <c r="F167" s="1"/>
      <c r="G167" s="1"/>
      <c r="H167" s="1"/>
    </row>
    <row r="168" spans="1:8" s="216" customFormat="1">
      <c r="A168" s="7"/>
      <c r="E168" s="1"/>
      <c r="F168" s="1"/>
      <c r="G168" s="1"/>
      <c r="H168" s="1"/>
    </row>
    <row r="169" spans="1:8" s="216" customFormat="1">
      <c r="A169" s="7"/>
      <c r="E169" s="1"/>
      <c r="F169" s="1"/>
      <c r="G169" s="1"/>
      <c r="H169" s="1"/>
    </row>
    <row r="170" spans="1:8" s="216" customFormat="1">
      <c r="A170" s="7"/>
      <c r="E170" s="1"/>
      <c r="F170" s="1"/>
      <c r="G170" s="1"/>
      <c r="H170" s="1"/>
    </row>
    <row r="171" spans="1:8" s="216" customFormat="1">
      <c r="A171" s="7"/>
      <c r="E171" s="1"/>
      <c r="F171" s="1"/>
      <c r="G171" s="1"/>
      <c r="H171" s="1"/>
    </row>
    <row r="172" spans="1:8" s="216" customFormat="1">
      <c r="A172" s="7"/>
      <c r="E172" s="1"/>
      <c r="F172" s="1"/>
      <c r="G172" s="1"/>
      <c r="H172" s="1"/>
    </row>
    <row r="173" spans="1:8" s="216" customFormat="1">
      <c r="A173" s="7"/>
      <c r="E173" s="1"/>
      <c r="F173" s="1"/>
      <c r="G173" s="1"/>
      <c r="H173" s="1"/>
    </row>
    <row r="174" spans="1:8" s="216" customFormat="1">
      <c r="A174" s="7"/>
      <c r="E174" s="1"/>
      <c r="F174" s="1"/>
      <c r="G174" s="1"/>
      <c r="H174" s="1"/>
    </row>
    <row r="175" spans="1:8" s="216" customFormat="1">
      <c r="A175" s="7"/>
      <c r="E175" s="1"/>
      <c r="F175" s="1"/>
      <c r="G175" s="1"/>
      <c r="H175" s="1"/>
    </row>
    <row r="176" spans="1:8" s="216" customFormat="1">
      <c r="A176" s="7"/>
      <c r="E176" s="1"/>
      <c r="F176" s="1"/>
      <c r="G176" s="1"/>
      <c r="H176" s="1"/>
    </row>
    <row r="177" spans="1:8" s="216" customFormat="1">
      <c r="A177" s="7"/>
      <c r="E177" s="1"/>
      <c r="F177" s="1"/>
      <c r="G177" s="1"/>
      <c r="H177" s="1"/>
    </row>
    <row r="178" spans="1:8" s="216" customFormat="1">
      <c r="A178" s="7"/>
      <c r="E178" s="1"/>
      <c r="F178" s="1"/>
      <c r="G178" s="1"/>
      <c r="H178" s="1"/>
    </row>
    <row r="179" spans="1:8" s="216" customFormat="1">
      <c r="A179" s="7"/>
      <c r="E179" s="1"/>
      <c r="F179" s="1"/>
      <c r="G179" s="1"/>
      <c r="H179" s="1"/>
    </row>
    <row r="180" spans="1:8" s="216" customFormat="1">
      <c r="A180" s="7"/>
      <c r="E180" s="1"/>
      <c r="F180" s="1"/>
      <c r="G180" s="1"/>
      <c r="H180" s="1"/>
    </row>
    <row r="181" spans="1:8" s="216" customFormat="1">
      <c r="A181" s="7"/>
      <c r="E181" s="1"/>
      <c r="F181" s="1"/>
      <c r="G181" s="1"/>
      <c r="H181" s="1"/>
    </row>
    <row r="182" spans="1:8" s="216" customFormat="1">
      <c r="A182" s="7"/>
      <c r="E182" s="1"/>
      <c r="F182" s="1"/>
      <c r="G182" s="1"/>
      <c r="H182" s="1"/>
    </row>
    <row r="183" spans="1:8" s="216" customFormat="1">
      <c r="A183" s="7"/>
      <c r="E183" s="1"/>
      <c r="F183" s="1"/>
      <c r="G183" s="1"/>
      <c r="H183" s="1"/>
    </row>
    <row r="184" spans="1:8" s="216" customFormat="1">
      <c r="A184" s="7"/>
      <c r="E184" s="1"/>
      <c r="F184" s="1"/>
      <c r="G184" s="1"/>
      <c r="H184" s="1"/>
    </row>
    <row r="185" spans="1:8" s="216" customFormat="1">
      <c r="A185" s="7"/>
      <c r="E185" s="1"/>
      <c r="F185" s="1"/>
      <c r="G185" s="1"/>
      <c r="H185" s="1"/>
    </row>
    <row r="186" spans="1:8" s="216" customFormat="1">
      <c r="A186" s="7"/>
      <c r="E186" s="1"/>
      <c r="F186" s="1"/>
      <c r="G186" s="1"/>
      <c r="H186" s="1"/>
    </row>
    <row r="187" spans="1:8" s="216" customFormat="1">
      <c r="A187" s="7"/>
      <c r="E187" s="1"/>
      <c r="F187" s="1"/>
      <c r="G187" s="1"/>
      <c r="H187" s="1"/>
    </row>
    <row r="188" spans="1:8" s="216" customFormat="1">
      <c r="A188" s="7"/>
      <c r="E188" s="1"/>
      <c r="F188" s="1"/>
      <c r="G188" s="1"/>
      <c r="H188" s="1"/>
    </row>
    <row r="189" spans="1:8" s="216" customFormat="1">
      <c r="A189" s="7"/>
      <c r="E189" s="1"/>
      <c r="F189" s="1"/>
      <c r="G189" s="1"/>
      <c r="H189" s="1"/>
    </row>
    <row r="190" spans="1:8" s="216" customFormat="1">
      <c r="A190" s="7"/>
      <c r="E190" s="1"/>
      <c r="F190" s="1"/>
      <c r="G190" s="1"/>
      <c r="H190" s="1"/>
    </row>
    <row r="191" spans="1:8" s="216" customFormat="1">
      <c r="A191" s="7"/>
      <c r="E191" s="1"/>
      <c r="F191" s="1"/>
      <c r="G191" s="1"/>
      <c r="H191" s="1"/>
    </row>
    <row r="192" spans="1:8" s="216" customFormat="1">
      <c r="A192" s="7"/>
      <c r="E192" s="1"/>
      <c r="F192" s="1"/>
      <c r="G192" s="1"/>
      <c r="H192" s="1"/>
    </row>
    <row r="193" spans="1:8" s="216" customFormat="1">
      <c r="A193" s="7"/>
      <c r="E193" s="1"/>
      <c r="F193" s="1"/>
      <c r="G193" s="1"/>
      <c r="H193" s="1"/>
    </row>
    <row r="194" spans="1:8" s="216" customFormat="1">
      <c r="A194" s="7"/>
      <c r="E194" s="1"/>
      <c r="F194" s="1"/>
      <c r="G194" s="1"/>
      <c r="H194" s="1"/>
    </row>
    <row r="195" spans="1:8" s="216" customFormat="1">
      <c r="A195" s="7"/>
      <c r="E195" s="1"/>
      <c r="F195" s="1"/>
      <c r="G195" s="1"/>
      <c r="H195" s="1"/>
    </row>
    <row r="196" spans="1:8" s="216" customFormat="1">
      <c r="A196" s="7"/>
      <c r="E196" s="1"/>
      <c r="F196" s="1"/>
      <c r="G196" s="1"/>
      <c r="H196" s="1"/>
    </row>
    <row r="197" spans="1:8" s="216" customFormat="1">
      <c r="A197" s="7"/>
      <c r="E197" s="1"/>
      <c r="F197" s="1"/>
      <c r="G197" s="1"/>
      <c r="H197" s="1"/>
    </row>
    <row r="198" spans="1:8" s="216" customFormat="1">
      <c r="A198" s="7"/>
      <c r="E198" s="1"/>
      <c r="F198" s="1"/>
      <c r="G198" s="1"/>
      <c r="H198" s="1"/>
    </row>
    <row r="199" spans="1:8" s="216" customFormat="1">
      <c r="A199" s="7"/>
      <c r="E199" s="1"/>
      <c r="F199" s="1"/>
      <c r="G199" s="1"/>
      <c r="H199" s="1"/>
    </row>
    <row r="200" spans="1:8" s="216" customFormat="1">
      <c r="A200" s="7"/>
      <c r="E200" s="1"/>
      <c r="F200" s="1"/>
      <c r="G200" s="1"/>
      <c r="H200" s="1"/>
    </row>
    <row r="201" spans="1:8" s="216" customFormat="1">
      <c r="A201" s="7"/>
      <c r="E201" s="1"/>
      <c r="F201" s="1"/>
      <c r="G201" s="1"/>
      <c r="H201" s="1"/>
    </row>
    <row r="202" spans="1:8" s="216" customFormat="1">
      <c r="A202" s="7"/>
      <c r="E202" s="1"/>
      <c r="F202" s="1"/>
      <c r="G202" s="1"/>
      <c r="H202" s="1"/>
    </row>
    <row r="203" spans="1:8" s="216" customFormat="1">
      <c r="A203" s="7"/>
      <c r="E203" s="1"/>
      <c r="F203" s="1"/>
      <c r="G203" s="1"/>
      <c r="H203" s="1"/>
    </row>
    <row r="204" spans="1:8" s="216" customFormat="1">
      <c r="A204" s="7"/>
      <c r="E204" s="1"/>
      <c r="F204" s="1"/>
      <c r="G204" s="1"/>
      <c r="H204" s="1"/>
    </row>
    <row r="205" spans="1:8" s="216" customFormat="1">
      <c r="A205" s="7"/>
      <c r="E205" s="1"/>
      <c r="F205" s="1"/>
      <c r="G205" s="1"/>
      <c r="H205" s="1"/>
    </row>
    <row r="206" spans="1:8" s="216" customFormat="1">
      <c r="A206" s="7"/>
      <c r="E206" s="1"/>
      <c r="F206" s="1"/>
      <c r="G206" s="1"/>
      <c r="H206" s="1"/>
    </row>
    <row r="207" spans="1:8" s="216" customFormat="1">
      <c r="A207" s="7"/>
      <c r="E207" s="1"/>
      <c r="F207" s="1"/>
      <c r="G207" s="1"/>
      <c r="H207" s="1"/>
    </row>
    <row r="208" spans="1:8" s="216" customFormat="1">
      <c r="A208" s="7"/>
      <c r="E208" s="1"/>
      <c r="F208" s="1"/>
      <c r="G208" s="1"/>
      <c r="H208" s="1"/>
    </row>
    <row r="209" spans="1:8" s="216" customFormat="1">
      <c r="A209" s="7"/>
      <c r="E209" s="1"/>
      <c r="F209" s="1"/>
      <c r="G209" s="1"/>
      <c r="H209" s="1"/>
    </row>
    <row r="210" spans="1:8" s="216" customFormat="1">
      <c r="A210" s="7"/>
      <c r="E210" s="1"/>
      <c r="F210" s="1"/>
      <c r="G210" s="1"/>
      <c r="H210" s="1"/>
    </row>
    <row r="211" spans="1:8" s="216" customFormat="1">
      <c r="A211" s="7"/>
      <c r="E211" s="1"/>
      <c r="F211" s="1"/>
      <c r="G211" s="1"/>
      <c r="H211" s="1"/>
    </row>
    <row r="212" spans="1:8" s="216" customFormat="1">
      <c r="A212" s="7"/>
      <c r="E212" s="1"/>
      <c r="F212" s="1"/>
      <c r="G212" s="1"/>
      <c r="H212" s="1"/>
    </row>
    <row r="213" spans="1:8" s="216" customFormat="1">
      <c r="A213" s="7"/>
      <c r="E213" s="1"/>
      <c r="F213" s="1"/>
      <c r="G213" s="1"/>
      <c r="H213" s="1"/>
    </row>
    <row r="214" spans="1:8" s="216" customFormat="1">
      <c r="A214" s="7"/>
      <c r="E214" s="1"/>
      <c r="F214" s="1"/>
      <c r="G214" s="1"/>
      <c r="H214" s="1"/>
    </row>
    <row r="215" spans="1:8" s="216" customFormat="1">
      <c r="A215" s="7"/>
      <c r="E215" s="1"/>
      <c r="F215" s="1"/>
      <c r="G215" s="1"/>
      <c r="H215" s="1"/>
    </row>
    <row r="216" spans="1:8" s="216" customFormat="1">
      <c r="A216" s="7"/>
      <c r="E216" s="1"/>
      <c r="F216" s="1"/>
      <c r="G216" s="1"/>
      <c r="H216" s="1"/>
    </row>
    <row r="217" spans="1:8" s="216" customFormat="1">
      <c r="A217" s="7"/>
      <c r="E217" s="1"/>
      <c r="F217" s="1"/>
      <c r="G217" s="1"/>
      <c r="H217" s="1"/>
    </row>
    <row r="218" spans="1:8" s="216" customFormat="1">
      <c r="A218" s="7"/>
      <c r="E218" s="1"/>
      <c r="F218" s="1"/>
      <c r="G218" s="1"/>
      <c r="H218" s="1"/>
    </row>
    <row r="219" spans="1:8" s="216" customFormat="1">
      <c r="A219" s="7"/>
      <c r="E219" s="1"/>
      <c r="F219" s="1"/>
      <c r="G219" s="1"/>
      <c r="H219" s="1"/>
    </row>
    <row r="220" spans="1:8" s="216" customFormat="1">
      <c r="A220" s="7"/>
      <c r="E220" s="1"/>
      <c r="F220" s="1"/>
      <c r="G220" s="1"/>
      <c r="H220" s="1"/>
    </row>
    <row r="221" spans="1:8" s="216" customFormat="1">
      <c r="A221" s="7"/>
      <c r="E221" s="1"/>
      <c r="F221" s="1"/>
      <c r="G221" s="1"/>
      <c r="H221" s="1"/>
    </row>
    <row r="222" spans="1:8" s="216" customFormat="1">
      <c r="A222" s="7"/>
      <c r="E222" s="1"/>
      <c r="F222" s="1"/>
      <c r="G222" s="1"/>
      <c r="H222" s="1"/>
    </row>
    <row r="223" spans="1:8" s="216" customFormat="1">
      <c r="A223" s="7"/>
      <c r="E223" s="1"/>
      <c r="F223" s="1"/>
      <c r="G223" s="1"/>
      <c r="H223" s="1"/>
    </row>
    <row r="224" spans="1:8" s="216" customFormat="1">
      <c r="A224" s="7"/>
      <c r="E224" s="1"/>
      <c r="F224" s="1"/>
      <c r="G224" s="1"/>
      <c r="H224" s="1"/>
    </row>
    <row r="225" spans="1:8" s="216" customFormat="1">
      <c r="A225" s="7"/>
      <c r="E225" s="1"/>
      <c r="F225" s="1"/>
      <c r="G225" s="1"/>
      <c r="H225" s="1"/>
    </row>
    <row r="226" spans="1:8" s="216" customFormat="1">
      <c r="A226" s="7"/>
      <c r="E226" s="1"/>
      <c r="F226" s="1"/>
      <c r="G226" s="1"/>
      <c r="H226" s="1"/>
    </row>
    <row r="227" spans="1:8" s="216" customFormat="1">
      <c r="A227" s="7"/>
      <c r="E227" s="1"/>
      <c r="F227" s="1"/>
      <c r="G227" s="1"/>
      <c r="H227" s="1"/>
    </row>
    <row r="228" spans="1:8" s="216" customFormat="1">
      <c r="A228" s="7"/>
      <c r="E228" s="1"/>
      <c r="F228" s="1"/>
      <c r="G228" s="1"/>
      <c r="H228" s="1"/>
    </row>
    <row r="229" spans="1:8" s="216" customFormat="1">
      <c r="A229" s="7"/>
      <c r="E229" s="1"/>
      <c r="F229" s="1"/>
      <c r="G229" s="1"/>
      <c r="H229" s="1"/>
    </row>
    <row r="230" spans="1:8" s="216" customFormat="1">
      <c r="A230" s="7"/>
      <c r="E230" s="1"/>
      <c r="F230" s="1"/>
      <c r="G230" s="1"/>
      <c r="H230" s="1"/>
    </row>
    <row r="231" spans="1:8" s="216" customFormat="1">
      <c r="A231" s="7"/>
      <c r="E231" s="1"/>
      <c r="F231" s="1"/>
      <c r="G231" s="1"/>
      <c r="H231" s="1"/>
    </row>
    <row r="232" spans="1:8" s="216" customFormat="1">
      <c r="A232" s="7"/>
      <c r="E232" s="1"/>
      <c r="F232" s="1"/>
      <c r="G232" s="1"/>
      <c r="H232" s="1"/>
    </row>
    <row r="233" spans="1:8" s="216" customFormat="1">
      <c r="A233" s="7"/>
      <c r="E233" s="1"/>
      <c r="F233" s="1"/>
      <c r="G233" s="1"/>
      <c r="H233" s="1"/>
    </row>
    <row r="234" spans="1:8" s="216" customFormat="1">
      <c r="A234" s="7"/>
      <c r="E234" s="1"/>
      <c r="F234" s="1"/>
      <c r="G234" s="1"/>
      <c r="H234" s="1"/>
    </row>
    <row r="235" spans="1:8" s="216" customFormat="1">
      <c r="A235" s="7"/>
      <c r="E235" s="1"/>
      <c r="F235" s="1"/>
      <c r="G235" s="1"/>
      <c r="H235" s="1"/>
    </row>
    <row r="236" spans="1:8" s="216" customFormat="1">
      <c r="A236" s="7"/>
      <c r="E236" s="1"/>
      <c r="F236" s="1"/>
      <c r="G236" s="1"/>
      <c r="H236" s="1"/>
    </row>
    <row r="237" spans="1:8" s="216" customFormat="1">
      <c r="A237" s="7"/>
      <c r="E237" s="1"/>
      <c r="F237" s="1"/>
      <c r="G237" s="1"/>
      <c r="H237" s="1"/>
    </row>
    <row r="238" spans="1:8" s="216" customFormat="1">
      <c r="A238" s="7"/>
      <c r="E238" s="1"/>
      <c r="F238" s="1"/>
      <c r="G238" s="1"/>
      <c r="H238" s="1"/>
    </row>
    <row r="239" spans="1:8" s="216" customFormat="1">
      <c r="A239" s="7"/>
      <c r="E239" s="1"/>
      <c r="F239" s="1"/>
      <c r="G239" s="1"/>
      <c r="H239" s="1"/>
    </row>
    <row r="240" spans="1:8" s="216" customFormat="1">
      <c r="A240" s="7"/>
      <c r="E240" s="1"/>
      <c r="F240" s="1"/>
      <c r="G240" s="1"/>
      <c r="H240" s="1"/>
    </row>
    <row r="241" spans="1:8" s="216" customFormat="1">
      <c r="A241" s="7"/>
      <c r="E241" s="1"/>
      <c r="F241" s="1"/>
      <c r="G241" s="1"/>
      <c r="H241" s="1"/>
    </row>
    <row r="242" spans="1:8" s="216" customFormat="1">
      <c r="A242" s="7"/>
      <c r="E242" s="1"/>
      <c r="F242" s="1"/>
      <c r="G242" s="1"/>
      <c r="H242" s="1"/>
    </row>
    <row r="243" spans="1:8" s="216" customFormat="1">
      <c r="A243" s="7"/>
      <c r="E243" s="1"/>
      <c r="F243" s="1"/>
      <c r="G243" s="1"/>
      <c r="H243" s="1"/>
    </row>
    <row r="244" spans="1:8" s="216" customFormat="1">
      <c r="A244" s="7"/>
      <c r="E244" s="1"/>
      <c r="F244" s="1"/>
      <c r="G244" s="1"/>
      <c r="H244" s="1"/>
    </row>
    <row r="245" spans="1:8" s="216" customFormat="1">
      <c r="A245" s="7"/>
      <c r="E245" s="1"/>
      <c r="F245" s="1"/>
      <c r="G245" s="1"/>
      <c r="H245" s="1"/>
    </row>
    <row r="246" spans="1:8" s="216" customFormat="1">
      <c r="A246" s="7"/>
      <c r="E246" s="1"/>
      <c r="F246" s="1"/>
      <c r="G246" s="1"/>
      <c r="H246" s="1"/>
    </row>
    <row r="247" spans="1:8" s="216" customFormat="1">
      <c r="A247" s="7"/>
      <c r="E247" s="1"/>
      <c r="F247" s="1"/>
      <c r="G247" s="1"/>
      <c r="H247" s="1"/>
    </row>
    <row r="248" spans="1:8" s="216" customFormat="1">
      <c r="A248" s="7"/>
      <c r="E248" s="1"/>
      <c r="F248" s="1"/>
      <c r="G248" s="1"/>
      <c r="H248" s="1"/>
    </row>
    <row r="249" spans="1:8" s="216" customFormat="1">
      <c r="A249" s="7"/>
      <c r="E249" s="1"/>
      <c r="F249" s="1"/>
      <c r="G249" s="1"/>
      <c r="H249" s="1"/>
    </row>
  </sheetData>
  <mergeCells count="22">
    <mergeCell ref="C98:D98"/>
    <mergeCell ref="G98:H98"/>
    <mergeCell ref="C97:D97"/>
    <mergeCell ref="G97:H97"/>
    <mergeCell ref="A78:H78"/>
    <mergeCell ref="C79:D79"/>
    <mergeCell ref="E79:E80"/>
    <mergeCell ref="F79:F80"/>
    <mergeCell ref="G79:G80"/>
    <mergeCell ref="H79:H80"/>
    <mergeCell ref="A79:A80"/>
    <mergeCell ref="B79:B80"/>
    <mergeCell ref="A2:H2"/>
    <mergeCell ref="A1:H1"/>
    <mergeCell ref="A51:H51"/>
    <mergeCell ref="A69:H69"/>
    <mergeCell ref="A4:A5"/>
    <mergeCell ref="B4:B5"/>
    <mergeCell ref="A7:H7"/>
    <mergeCell ref="E4:H4"/>
    <mergeCell ref="C4:D4"/>
    <mergeCell ref="A44:H44"/>
  </mergeCells>
  <phoneticPr fontId="3" type="noConversion"/>
  <pageMargins left="0.82677165354330717" right="0.35433070866141736" top="0.78740157480314965" bottom="0.78740157480314965" header="0.39370078740157483" footer="0.19685039370078741"/>
  <pageSetup paperSize="9" scale="85" orientation="landscape" verticalDpi="300" r:id="rId1"/>
  <headerFooter alignWithMargins="0"/>
  <rowBreaks count="4" manualBreakCount="4">
    <brk id="17" max="7" man="1"/>
    <brk id="34" max="7" man="1"/>
    <brk id="65" max="7" man="1"/>
    <brk id="77" max="7" man="1"/>
  </rowBreaks>
  <ignoredErrors>
    <ignoredError sqref="B81:B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10"/>
  <sheetViews>
    <sheetView view="pageBreakPreview" zoomScale="80" zoomScaleSheetLayoutView="80" workbookViewId="0">
      <selection activeCell="I67" sqref="I1:M1048576"/>
    </sheetView>
  </sheetViews>
  <sheetFormatPr defaultRowHeight="18.75"/>
  <cols>
    <col min="1" max="1" width="4.5703125" style="8" customWidth="1"/>
    <col min="2" max="2" width="58.5703125" style="8" customWidth="1"/>
    <col min="3" max="3" width="7.42578125" style="221" customWidth="1"/>
    <col min="4" max="4" width="13.5703125" style="221" customWidth="1"/>
    <col min="5" max="6" width="14.85546875" style="221" customWidth="1"/>
    <col min="7" max="7" width="12.85546875" style="9" customWidth="1"/>
    <col min="8" max="8" width="11.5703125" style="9" customWidth="1"/>
    <col min="9" max="16384" width="9.140625" style="8"/>
  </cols>
  <sheetData>
    <row r="1" spans="1:10" ht="29.25" customHeight="1">
      <c r="A1" s="276" t="s">
        <v>86</v>
      </c>
      <c r="B1" s="276"/>
      <c r="C1" s="276"/>
      <c r="D1" s="276"/>
      <c r="E1" s="276"/>
      <c r="F1" s="276"/>
      <c r="G1" s="276"/>
      <c r="H1" s="276"/>
    </row>
    <row r="2" spans="1:10">
      <c r="B2" s="180"/>
      <c r="C2" s="220"/>
      <c r="D2" s="219"/>
      <c r="E2" s="219"/>
      <c r="F2" s="219"/>
      <c r="H2" s="9" t="s">
        <v>59</v>
      </c>
    </row>
    <row r="3" spans="1:10" s="9" customFormat="1" ht="60.75" customHeight="1">
      <c r="A3" s="70" t="s">
        <v>6</v>
      </c>
      <c r="B3" s="16" t="s">
        <v>20</v>
      </c>
      <c r="C3" s="70" t="s">
        <v>4</v>
      </c>
      <c r="D3" s="18" t="s">
        <v>365</v>
      </c>
      <c r="E3" s="18" t="s">
        <v>366</v>
      </c>
      <c r="F3" s="18" t="s">
        <v>367</v>
      </c>
      <c r="G3" s="19" t="s">
        <v>267</v>
      </c>
      <c r="H3" s="19" t="s">
        <v>268</v>
      </c>
    </row>
    <row r="4" spans="1:10" s="39" customFormat="1" ht="15" customHeight="1">
      <c r="A4" s="228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192">
        <v>7</v>
      </c>
      <c r="H4" s="118">
        <v>8</v>
      </c>
    </row>
    <row r="5" spans="1:10" ht="24" customHeight="1">
      <c r="A5" s="280" t="s">
        <v>68</v>
      </c>
      <c r="B5" s="281"/>
      <c r="C5" s="177"/>
      <c r="D5" s="178">
        <f>D6+D10+D18+D20</f>
        <v>89851.900000000009</v>
      </c>
      <c r="E5" s="178">
        <f>E6+E10+E18+E20</f>
        <v>102319</v>
      </c>
      <c r="F5" s="178">
        <f>F6+F10+F18+F20</f>
        <v>125097.3</v>
      </c>
      <c r="G5" s="179">
        <f t="shared" ref="G5:G20" si="0">F5-E5</f>
        <v>22778.300000000003</v>
      </c>
      <c r="H5" s="179">
        <f t="shared" ref="H5:H15" si="1">(F5/E5)*100</f>
        <v>122.26204321777969</v>
      </c>
      <c r="I5" s="90"/>
      <c r="J5" s="90"/>
    </row>
    <row r="6" spans="1:10" ht="36" customHeight="1">
      <c r="A6" s="274" t="s">
        <v>67</v>
      </c>
      <c r="B6" s="275"/>
      <c r="C6" s="30">
        <v>1000</v>
      </c>
      <c r="D6" s="72">
        <f>D7+D8</f>
        <v>53055.8</v>
      </c>
      <c r="E6" s="72">
        <v>89889.2</v>
      </c>
      <c r="F6" s="72">
        <f>F7+F8+F9</f>
        <v>104744.8</v>
      </c>
      <c r="G6" s="42">
        <f t="shared" si="0"/>
        <v>14855.600000000006</v>
      </c>
      <c r="H6" s="42">
        <f t="shared" si="1"/>
        <v>116.52656826404062</v>
      </c>
    </row>
    <row r="7" spans="1:10" ht="39" customHeight="1">
      <c r="A7" s="88">
        <v>1</v>
      </c>
      <c r="B7" s="41" t="s">
        <v>119</v>
      </c>
      <c r="C7" s="16"/>
      <c r="D7" s="48">
        <v>52894</v>
      </c>
      <c r="E7" s="48">
        <v>89714.4</v>
      </c>
      <c r="F7" s="48">
        <v>104570</v>
      </c>
      <c r="G7" s="89">
        <f t="shared" si="0"/>
        <v>14855.600000000006</v>
      </c>
      <c r="H7" s="89">
        <f t="shared" si="1"/>
        <v>116.55876871494432</v>
      </c>
    </row>
    <row r="8" spans="1:10" ht="57.75" customHeight="1">
      <c r="A8" s="88">
        <v>2</v>
      </c>
      <c r="B8" s="41" t="s">
        <v>291</v>
      </c>
      <c r="C8" s="30"/>
      <c r="D8" s="48">
        <v>161.80000000000001</v>
      </c>
      <c r="E8" s="48">
        <v>174.8</v>
      </c>
      <c r="F8" s="48">
        <v>155.6</v>
      </c>
      <c r="G8" s="89">
        <f t="shared" si="0"/>
        <v>-19.200000000000017</v>
      </c>
      <c r="H8" s="42"/>
    </row>
    <row r="9" spans="1:10" ht="39.75" customHeight="1">
      <c r="A9" s="88">
        <v>3</v>
      </c>
      <c r="B9" s="41" t="s">
        <v>322</v>
      </c>
      <c r="C9" s="16"/>
      <c r="D9" s="48"/>
      <c r="E9" s="48"/>
      <c r="F9" s="48">
        <v>19.2</v>
      </c>
      <c r="G9" s="89">
        <f t="shared" si="0"/>
        <v>19.2</v>
      </c>
      <c r="H9" s="42"/>
    </row>
    <row r="10" spans="1:10" ht="20.25" customHeight="1">
      <c r="A10" s="274" t="s">
        <v>31</v>
      </c>
      <c r="B10" s="275"/>
      <c r="C10" s="30">
        <v>1040</v>
      </c>
      <c r="D10" s="72">
        <f>SUM(D11:D17)</f>
        <v>34204.300000000003</v>
      </c>
      <c r="E10" s="72">
        <f>SUM(E11:E17)</f>
        <v>9514.8000000000011</v>
      </c>
      <c r="F10" s="72">
        <f>SUM(F11:F17)</f>
        <v>16813.700000000004</v>
      </c>
      <c r="G10" s="42">
        <f t="shared" si="0"/>
        <v>7298.9000000000033</v>
      </c>
      <c r="H10" s="42">
        <f t="shared" si="1"/>
        <v>176.71101862361797</v>
      </c>
    </row>
    <row r="11" spans="1:10" ht="21" customHeight="1">
      <c r="A11" s="16">
        <v>1</v>
      </c>
      <c r="B11" s="41" t="s">
        <v>120</v>
      </c>
      <c r="C11" s="30"/>
      <c r="D11" s="48">
        <v>18495.7</v>
      </c>
      <c r="E11" s="48"/>
      <c r="F11" s="181"/>
      <c r="G11" s="89">
        <f t="shared" si="0"/>
        <v>0</v>
      </c>
      <c r="H11" s="89"/>
    </row>
    <row r="12" spans="1:10" ht="57.75" customHeight="1">
      <c r="A12" s="16">
        <v>2</v>
      </c>
      <c r="B12" s="137" t="s">
        <v>289</v>
      </c>
      <c r="C12" s="30"/>
      <c r="D12" s="48">
        <v>11374.1</v>
      </c>
      <c r="E12" s="48">
        <v>9137.6</v>
      </c>
      <c r="F12" s="48">
        <v>12038.2</v>
      </c>
      <c r="G12" s="89">
        <f t="shared" si="0"/>
        <v>2900.6000000000004</v>
      </c>
      <c r="H12" s="89">
        <f t="shared" si="1"/>
        <v>131.74356504990371</v>
      </c>
    </row>
    <row r="13" spans="1:10" ht="24" customHeight="1">
      <c r="A13" s="16">
        <v>3</v>
      </c>
      <c r="B13" s="41" t="s">
        <v>188</v>
      </c>
      <c r="C13" s="30"/>
      <c r="D13" s="48">
        <v>169.5</v>
      </c>
      <c r="E13" s="48"/>
      <c r="F13" s="48">
        <v>250.6</v>
      </c>
      <c r="G13" s="89">
        <f t="shared" si="0"/>
        <v>250.6</v>
      </c>
      <c r="H13" s="89"/>
    </row>
    <row r="14" spans="1:10" ht="24" customHeight="1">
      <c r="A14" s="16">
        <v>4</v>
      </c>
      <c r="B14" s="41" t="s">
        <v>292</v>
      </c>
      <c r="C14" s="30"/>
      <c r="D14" s="48">
        <v>118.4</v>
      </c>
      <c r="E14" s="48">
        <v>143.69999999999999</v>
      </c>
      <c r="F14" s="48">
        <v>116.2</v>
      </c>
      <c r="G14" s="89">
        <f t="shared" si="0"/>
        <v>-27.499999999999986</v>
      </c>
      <c r="H14" s="89">
        <f t="shared" si="1"/>
        <v>80.862908837856651</v>
      </c>
    </row>
    <row r="15" spans="1:10" ht="24.75" customHeight="1">
      <c r="A15" s="16">
        <v>5</v>
      </c>
      <c r="B15" s="41" t="s">
        <v>189</v>
      </c>
      <c r="C15" s="30"/>
      <c r="D15" s="48">
        <v>2.6</v>
      </c>
      <c r="E15" s="48">
        <v>9</v>
      </c>
      <c r="F15" s="48">
        <v>1.1000000000000001</v>
      </c>
      <c r="G15" s="89">
        <f t="shared" si="0"/>
        <v>-7.9</v>
      </c>
      <c r="H15" s="89">
        <f t="shared" si="1"/>
        <v>12.222222222222223</v>
      </c>
    </row>
    <row r="16" spans="1:10" ht="24.75" customHeight="1">
      <c r="A16" s="16">
        <v>6</v>
      </c>
      <c r="B16" s="41" t="s">
        <v>190</v>
      </c>
      <c r="C16" s="30"/>
      <c r="D16" s="48">
        <v>3943.1</v>
      </c>
      <c r="E16" s="48"/>
      <c r="F16" s="48">
        <v>4407.6000000000004</v>
      </c>
      <c r="G16" s="89">
        <f t="shared" si="0"/>
        <v>4407.6000000000004</v>
      </c>
      <c r="H16" s="89"/>
      <c r="J16" s="213"/>
    </row>
    <row r="17" spans="1:10" ht="41.25" customHeight="1">
      <c r="A17" s="88">
        <v>7</v>
      </c>
      <c r="B17" s="41" t="s">
        <v>191</v>
      </c>
      <c r="C17" s="16"/>
      <c r="D17" s="48">
        <v>100.9</v>
      </c>
      <c r="E17" s="48">
        <v>224.5</v>
      </c>
      <c r="F17" s="48"/>
      <c r="G17" s="89">
        <f t="shared" si="0"/>
        <v>-224.5</v>
      </c>
      <c r="H17" s="89"/>
    </row>
    <row r="18" spans="1:10" ht="19.5" customHeight="1">
      <c r="A18" s="282" t="s">
        <v>192</v>
      </c>
      <c r="B18" s="283"/>
      <c r="C18" s="30">
        <v>1130</v>
      </c>
      <c r="D18" s="72">
        <f>D19</f>
        <v>10.8</v>
      </c>
      <c r="E18" s="72">
        <v>15</v>
      </c>
      <c r="F18" s="72">
        <f>F19</f>
        <v>201.5</v>
      </c>
      <c r="G18" s="42">
        <f t="shared" si="0"/>
        <v>186.5</v>
      </c>
      <c r="H18" s="42">
        <f>F18/E18*100</f>
        <v>1343.3333333333333</v>
      </c>
    </row>
    <row r="19" spans="1:10" ht="39.75" customHeight="1">
      <c r="A19" s="88">
        <v>1</v>
      </c>
      <c r="B19" s="41" t="s">
        <v>193</v>
      </c>
      <c r="C19" s="16"/>
      <c r="D19" s="48">
        <v>10.8</v>
      </c>
      <c r="E19" s="48">
        <v>15</v>
      </c>
      <c r="F19" s="48">
        <v>201.5</v>
      </c>
      <c r="G19" s="89">
        <f t="shared" si="0"/>
        <v>186.5</v>
      </c>
      <c r="H19" s="89">
        <f>F19/E19*100</f>
        <v>1343.3333333333333</v>
      </c>
      <c r="J19" s="213"/>
    </row>
    <row r="20" spans="1:10" ht="22.5" customHeight="1">
      <c r="A20" s="274" t="s">
        <v>23</v>
      </c>
      <c r="B20" s="275"/>
      <c r="C20" s="30">
        <v>1150</v>
      </c>
      <c r="D20" s="72">
        <f>D21+D22</f>
        <v>2581</v>
      </c>
      <c r="E20" s="72">
        <v>2900</v>
      </c>
      <c r="F20" s="72">
        <f>F21+F22</f>
        <v>3337.2999999999997</v>
      </c>
      <c r="G20" s="42">
        <f t="shared" si="0"/>
        <v>437.29999999999973</v>
      </c>
      <c r="H20" s="42">
        <f>(F20/E20)*100</f>
        <v>115.07931034482756</v>
      </c>
    </row>
    <row r="21" spans="1:10" ht="39.75" customHeight="1">
      <c r="A21" s="16">
        <v>1</v>
      </c>
      <c r="B21" s="46" t="s">
        <v>124</v>
      </c>
      <c r="C21" s="30"/>
      <c r="D21" s="48">
        <v>2581</v>
      </c>
      <c r="E21" s="48">
        <v>2900</v>
      </c>
      <c r="F21" s="48">
        <v>3332.1</v>
      </c>
      <c r="G21" s="89">
        <f t="shared" ref="G21:G59" si="2">F21-E21</f>
        <v>432.09999999999991</v>
      </c>
      <c r="H21" s="89">
        <f t="shared" ref="H21:H70" si="3">(F21/E21)*100</f>
        <v>114.9</v>
      </c>
      <c r="J21" s="213"/>
    </row>
    <row r="22" spans="1:10" ht="21" customHeight="1">
      <c r="A22" s="16">
        <v>2</v>
      </c>
      <c r="B22" s="46" t="s">
        <v>345</v>
      </c>
      <c r="C22" s="30"/>
      <c r="D22" s="48"/>
      <c r="E22" s="48"/>
      <c r="F22" s="48">
        <v>5.2</v>
      </c>
      <c r="G22" s="89">
        <f t="shared" ref="G22" si="4">F22-E22</f>
        <v>5.2</v>
      </c>
      <c r="H22" s="89"/>
    </row>
    <row r="23" spans="1:10" ht="18" customHeight="1">
      <c r="A23" s="280" t="s">
        <v>69</v>
      </c>
      <c r="B23" s="281"/>
      <c r="C23" s="43"/>
      <c r="D23" s="72"/>
      <c r="E23" s="72"/>
      <c r="F23" s="72"/>
      <c r="G23" s="42"/>
      <c r="H23" s="42"/>
    </row>
    <row r="24" spans="1:10" ht="41.25" customHeight="1">
      <c r="A24" s="271" t="s">
        <v>76</v>
      </c>
      <c r="B24" s="272"/>
      <c r="C24" s="30"/>
      <c r="D24" s="66"/>
      <c r="E24" s="66"/>
      <c r="F24" s="66"/>
      <c r="G24" s="42"/>
      <c r="H24" s="42"/>
    </row>
    <row r="25" spans="1:10" ht="21" customHeight="1">
      <c r="A25" s="274" t="s">
        <v>93</v>
      </c>
      <c r="B25" s="275"/>
      <c r="C25" s="65">
        <v>1011</v>
      </c>
      <c r="D25" s="72">
        <f>SUM(D26:D44)</f>
        <v>20390</v>
      </c>
      <c r="E25" s="72">
        <f t="shared" ref="E25" si="5">SUM(E26:E43)</f>
        <v>14912.3</v>
      </c>
      <c r="F25" s="72">
        <f>SUM(F26:F44)</f>
        <v>32186.1</v>
      </c>
      <c r="G25" s="42">
        <f t="shared" si="2"/>
        <v>17273.8</v>
      </c>
      <c r="H25" s="42">
        <f t="shared" si="3"/>
        <v>215.83592068292617</v>
      </c>
    </row>
    <row r="26" spans="1:10" ht="36.75" customHeight="1">
      <c r="A26" s="91"/>
      <c r="B26" s="67" t="s">
        <v>270</v>
      </c>
      <c r="C26" s="84"/>
      <c r="D26" s="171">
        <v>154.5</v>
      </c>
      <c r="E26" s="48">
        <v>148</v>
      </c>
      <c r="F26" s="171">
        <v>91.9</v>
      </c>
      <c r="G26" s="89">
        <f t="shared" si="2"/>
        <v>-56.099999999999994</v>
      </c>
      <c r="H26" s="89">
        <f t="shared" si="3"/>
        <v>62.094594594594597</v>
      </c>
    </row>
    <row r="27" spans="1:10" ht="39.950000000000003" customHeight="1">
      <c r="A27" s="91"/>
      <c r="B27" s="41" t="s">
        <v>221</v>
      </c>
      <c r="C27" s="84"/>
      <c r="D27" s="171">
        <v>523.79999999999995</v>
      </c>
      <c r="E27" s="48">
        <v>347</v>
      </c>
      <c r="F27" s="171">
        <v>278.39999999999998</v>
      </c>
      <c r="G27" s="89">
        <f t="shared" si="2"/>
        <v>-68.600000000000023</v>
      </c>
      <c r="H27" s="89">
        <f t="shared" si="3"/>
        <v>80.230547550432277</v>
      </c>
    </row>
    <row r="28" spans="1:10" ht="18" customHeight="1">
      <c r="A28" s="91"/>
      <c r="B28" s="41" t="s">
        <v>126</v>
      </c>
      <c r="C28" s="84"/>
      <c r="D28" s="171">
        <v>211.9</v>
      </c>
      <c r="E28" s="48">
        <v>20</v>
      </c>
      <c r="F28" s="171">
        <v>200.4</v>
      </c>
      <c r="G28" s="89">
        <f t="shared" si="2"/>
        <v>180.4</v>
      </c>
      <c r="H28" s="89">
        <f t="shared" si="3"/>
        <v>1002</v>
      </c>
    </row>
    <row r="29" spans="1:10" ht="18" customHeight="1">
      <c r="A29" s="91"/>
      <c r="B29" s="41" t="s">
        <v>162</v>
      </c>
      <c r="C29" s="84"/>
      <c r="D29" s="171"/>
      <c r="E29" s="48">
        <v>35.700000000000003</v>
      </c>
      <c r="F29" s="171">
        <v>37.4</v>
      </c>
      <c r="G29" s="89">
        <f t="shared" si="2"/>
        <v>1.6999999999999957</v>
      </c>
      <c r="H29" s="89">
        <f t="shared" si="3"/>
        <v>104.76190476190474</v>
      </c>
    </row>
    <row r="30" spans="1:10" ht="18" customHeight="1">
      <c r="A30" s="91"/>
      <c r="B30" s="41" t="s">
        <v>127</v>
      </c>
      <c r="C30" s="84"/>
      <c r="D30" s="171">
        <v>14.6</v>
      </c>
      <c r="E30" s="48">
        <v>8.5</v>
      </c>
      <c r="F30" s="171">
        <v>8.1</v>
      </c>
      <c r="G30" s="89">
        <f t="shared" si="2"/>
        <v>-0.40000000000000036</v>
      </c>
      <c r="H30" s="89">
        <f t="shared" si="3"/>
        <v>95.294117647058812</v>
      </c>
    </row>
    <row r="31" spans="1:10" ht="18" customHeight="1">
      <c r="A31" s="91"/>
      <c r="B31" s="41" t="s">
        <v>163</v>
      </c>
      <c r="C31" s="84"/>
      <c r="D31" s="171">
        <v>40.1</v>
      </c>
      <c r="E31" s="48"/>
      <c r="F31" s="171">
        <v>203.9</v>
      </c>
      <c r="G31" s="89">
        <f t="shared" si="2"/>
        <v>203.9</v>
      </c>
      <c r="H31" s="89"/>
    </row>
    <row r="32" spans="1:10" ht="18" customHeight="1">
      <c r="A32" s="91"/>
      <c r="B32" s="41" t="s">
        <v>164</v>
      </c>
      <c r="C32" s="84"/>
      <c r="D32" s="171">
        <v>45.2</v>
      </c>
      <c r="E32" s="48"/>
      <c r="F32" s="171">
        <v>163.80000000000001</v>
      </c>
      <c r="G32" s="89">
        <f t="shared" si="2"/>
        <v>163.80000000000001</v>
      </c>
      <c r="H32" s="89"/>
    </row>
    <row r="33" spans="1:8" ht="18" customHeight="1">
      <c r="A33" s="91"/>
      <c r="B33" s="41" t="s">
        <v>165</v>
      </c>
      <c r="C33" s="16"/>
      <c r="D33" s="171">
        <v>318.3</v>
      </c>
      <c r="E33" s="48">
        <v>23.3</v>
      </c>
      <c r="F33" s="171">
        <v>835.5</v>
      </c>
      <c r="G33" s="89">
        <f t="shared" si="2"/>
        <v>812.2</v>
      </c>
      <c r="H33" s="89">
        <f t="shared" si="3"/>
        <v>3585.8369098712446</v>
      </c>
    </row>
    <row r="34" spans="1:8" ht="18" customHeight="1">
      <c r="A34" s="91"/>
      <c r="B34" s="41" t="s">
        <v>129</v>
      </c>
      <c r="C34" s="84"/>
      <c r="D34" s="171"/>
      <c r="E34" s="48">
        <v>6</v>
      </c>
      <c r="F34" s="171"/>
      <c r="G34" s="89">
        <f t="shared" si="2"/>
        <v>-6</v>
      </c>
      <c r="H34" s="89">
        <f t="shared" si="3"/>
        <v>0</v>
      </c>
    </row>
    <row r="35" spans="1:8" ht="35.25" customHeight="1">
      <c r="A35" s="91"/>
      <c r="B35" s="77" t="s">
        <v>354</v>
      </c>
      <c r="C35" s="84"/>
      <c r="D35" s="171"/>
      <c r="E35" s="48"/>
      <c r="F35" s="171">
        <v>54</v>
      </c>
      <c r="G35" s="89">
        <f t="shared" si="2"/>
        <v>54</v>
      </c>
      <c r="H35" s="89"/>
    </row>
    <row r="36" spans="1:8" ht="18" customHeight="1">
      <c r="A36" s="91"/>
      <c r="B36" s="41" t="s">
        <v>166</v>
      </c>
      <c r="C36" s="84"/>
      <c r="D36" s="171">
        <v>80.8</v>
      </c>
      <c r="E36" s="48"/>
      <c r="F36" s="171">
        <v>67.3</v>
      </c>
      <c r="G36" s="89">
        <f t="shared" si="2"/>
        <v>67.3</v>
      </c>
      <c r="H36" s="89"/>
    </row>
    <row r="37" spans="1:8" ht="18" customHeight="1">
      <c r="A37" s="91"/>
      <c r="B37" s="41" t="s">
        <v>125</v>
      </c>
      <c r="C37" s="84"/>
      <c r="D37" s="171">
        <v>15580.5</v>
      </c>
      <c r="E37" s="48">
        <v>10023.299999999999</v>
      </c>
      <c r="F37" s="171">
        <v>26060</v>
      </c>
      <c r="G37" s="89">
        <f t="shared" si="2"/>
        <v>16036.7</v>
      </c>
      <c r="H37" s="89">
        <f t="shared" si="3"/>
        <v>259.99421348258556</v>
      </c>
    </row>
    <row r="38" spans="1:8" ht="18" customHeight="1">
      <c r="A38" s="91"/>
      <c r="B38" s="41" t="s">
        <v>151</v>
      </c>
      <c r="C38" s="84"/>
      <c r="D38" s="171">
        <v>696</v>
      </c>
      <c r="E38" s="48">
        <v>564</v>
      </c>
      <c r="F38" s="171">
        <v>604.79999999999995</v>
      </c>
      <c r="G38" s="89">
        <f t="shared" si="2"/>
        <v>40.799999999999955</v>
      </c>
      <c r="H38" s="89">
        <f t="shared" si="3"/>
        <v>107.23404255319149</v>
      </c>
    </row>
    <row r="39" spans="1:8" ht="18" customHeight="1">
      <c r="A39" s="91"/>
      <c r="B39" s="41" t="s">
        <v>154</v>
      </c>
      <c r="C39" s="84"/>
      <c r="D39" s="20">
        <v>110.5</v>
      </c>
      <c r="E39" s="48">
        <v>122.5</v>
      </c>
      <c r="F39" s="171">
        <v>225.3</v>
      </c>
      <c r="G39" s="89">
        <f t="shared" si="2"/>
        <v>102.80000000000001</v>
      </c>
      <c r="H39" s="89">
        <f t="shared" si="3"/>
        <v>183.91836734693879</v>
      </c>
    </row>
    <row r="40" spans="1:8" ht="18" customHeight="1">
      <c r="A40" s="91"/>
      <c r="B40" s="41" t="s">
        <v>142</v>
      </c>
      <c r="C40" s="84"/>
      <c r="D40" s="20">
        <v>973.9</v>
      </c>
      <c r="E40" s="48">
        <v>1424</v>
      </c>
      <c r="F40" s="171">
        <v>1525.5</v>
      </c>
      <c r="G40" s="89">
        <f t="shared" si="2"/>
        <v>101.5</v>
      </c>
      <c r="H40" s="89">
        <f t="shared" si="3"/>
        <v>107.12780898876404</v>
      </c>
    </row>
    <row r="41" spans="1:8" ht="18" customHeight="1">
      <c r="A41" s="91"/>
      <c r="B41" s="46" t="s">
        <v>143</v>
      </c>
      <c r="C41" s="84"/>
      <c r="D41" s="20">
        <v>229.1</v>
      </c>
      <c r="E41" s="48">
        <v>266.10000000000002</v>
      </c>
      <c r="F41" s="171">
        <v>251.6</v>
      </c>
      <c r="G41" s="89">
        <f t="shared" si="2"/>
        <v>-14.500000000000028</v>
      </c>
      <c r="H41" s="89">
        <f t="shared" si="3"/>
        <v>94.550920706501302</v>
      </c>
    </row>
    <row r="42" spans="1:8" ht="18" customHeight="1">
      <c r="A42" s="91"/>
      <c r="B42" s="41" t="s">
        <v>144</v>
      </c>
      <c r="C42" s="84"/>
      <c r="D42" s="20">
        <v>1323.1</v>
      </c>
      <c r="E42" s="48">
        <v>1787.4</v>
      </c>
      <c r="F42" s="171">
        <v>1479.8</v>
      </c>
      <c r="G42" s="89">
        <f t="shared" si="2"/>
        <v>-307.60000000000014</v>
      </c>
      <c r="H42" s="89">
        <f t="shared" si="3"/>
        <v>82.790645630524779</v>
      </c>
    </row>
    <row r="43" spans="1:8" ht="18" customHeight="1">
      <c r="A43" s="91"/>
      <c r="B43" s="41" t="s">
        <v>145</v>
      </c>
      <c r="C43" s="84"/>
      <c r="D43" s="20">
        <v>87.7</v>
      </c>
      <c r="E43" s="48">
        <v>136.5</v>
      </c>
      <c r="F43" s="171">
        <v>97.7</v>
      </c>
      <c r="G43" s="89">
        <f t="shared" si="2"/>
        <v>-38.799999999999997</v>
      </c>
      <c r="H43" s="89">
        <f t="shared" si="3"/>
        <v>71.575091575091577</v>
      </c>
    </row>
    <row r="44" spans="1:8" ht="18" customHeight="1">
      <c r="A44" s="92"/>
      <c r="B44" s="41" t="s">
        <v>325</v>
      </c>
      <c r="C44" s="84"/>
      <c r="D44" s="73"/>
      <c r="E44" s="48"/>
      <c r="F44" s="171">
        <v>0.7</v>
      </c>
      <c r="G44" s="89">
        <f t="shared" si="2"/>
        <v>0.7</v>
      </c>
      <c r="H44" s="89"/>
    </row>
    <row r="45" spans="1:8" ht="18" customHeight="1">
      <c r="A45" s="274" t="s">
        <v>290</v>
      </c>
      <c r="B45" s="275"/>
      <c r="C45" s="85">
        <v>1015</v>
      </c>
      <c r="D45" s="72">
        <f>SUM(D46:D70)</f>
        <v>2142.8000000000002</v>
      </c>
      <c r="E45" s="72">
        <f>SUM(E46:E70)</f>
        <v>1500.1</v>
      </c>
      <c r="F45" s="72">
        <f>SUM(F46:F73)</f>
        <v>3036.7000000000007</v>
      </c>
      <c r="G45" s="42">
        <f t="shared" si="2"/>
        <v>1536.6000000000008</v>
      </c>
      <c r="H45" s="42">
        <f t="shared" si="3"/>
        <v>202.43317112192526</v>
      </c>
    </row>
    <row r="46" spans="1:8" ht="40.5" customHeight="1">
      <c r="A46" s="91"/>
      <c r="B46" s="67" t="s">
        <v>279</v>
      </c>
      <c r="C46" s="16"/>
      <c r="D46" s="48">
        <v>52</v>
      </c>
      <c r="E46" s="48">
        <v>17.5</v>
      </c>
      <c r="F46" s="48">
        <v>33.4</v>
      </c>
      <c r="G46" s="89">
        <f t="shared" si="2"/>
        <v>15.899999999999999</v>
      </c>
      <c r="H46" s="89">
        <f t="shared" si="3"/>
        <v>190.85714285714286</v>
      </c>
    </row>
    <row r="47" spans="1:8" ht="54" customHeight="1">
      <c r="A47" s="91"/>
      <c r="B47" s="77" t="s">
        <v>130</v>
      </c>
      <c r="C47" s="16"/>
      <c r="D47" s="48">
        <v>4.3</v>
      </c>
      <c r="E47" s="48">
        <v>9.8000000000000007</v>
      </c>
      <c r="F47" s="48">
        <v>2</v>
      </c>
      <c r="G47" s="89">
        <f t="shared" si="2"/>
        <v>-7.8000000000000007</v>
      </c>
      <c r="H47" s="89">
        <f t="shared" si="3"/>
        <v>20.408163265306118</v>
      </c>
    </row>
    <row r="48" spans="1:8" ht="18" customHeight="1">
      <c r="A48" s="91"/>
      <c r="B48" s="77" t="s">
        <v>149</v>
      </c>
      <c r="C48" s="84"/>
      <c r="D48" s="48">
        <v>456.8</v>
      </c>
      <c r="E48" s="48">
        <v>566.20000000000005</v>
      </c>
      <c r="F48" s="48">
        <v>1024.9000000000001</v>
      </c>
      <c r="G48" s="89">
        <f t="shared" si="2"/>
        <v>458.70000000000005</v>
      </c>
      <c r="H48" s="89">
        <f t="shared" si="3"/>
        <v>181.0137760508654</v>
      </c>
    </row>
    <row r="49" spans="1:8" ht="18" customHeight="1">
      <c r="A49" s="91"/>
      <c r="B49" s="77" t="s">
        <v>132</v>
      </c>
      <c r="C49" s="84"/>
      <c r="D49" s="48">
        <v>19.5</v>
      </c>
      <c r="E49" s="48">
        <v>30.3</v>
      </c>
      <c r="F49" s="48">
        <v>26.4</v>
      </c>
      <c r="G49" s="89">
        <f t="shared" si="2"/>
        <v>-3.9000000000000021</v>
      </c>
      <c r="H49" s="89">
        <f t="shared" si="3"/>
        <v>87.128712871287121</v>
      </c>
    </row>
    <row r="50" spans="1:8" ht="18" customHeight="1">
      <c r="A50" s="91"/>
      <c r="B50" s="77" t="s">
        <v>133</v>
      </c>
      <c r="C50" s="84"/>
      <c r="D50" s="48">
        <v>5.8</v>
      </c>
      <c r="E50" s="48">
        <v>9.9</v>
      </c>
      <c r="F50" s="48">
        <v>6.6</v>
      </c>
      <c r="G50" s="89">
        <f t="shared" si="2"/>
        <v>-3.3000000000000007</v>
      </c>
      <c r="H50" s="89">
        <f t="shared" si="3"/>
        <v>66.666666666666657</v>
      </c>
    </row>
    <row r="51" spans="1:8" ht="36.75" customHeight="1">
      <c r="A51" s="92"/>
      <c r="B51" s="77" t="s">
        <v>167</v>
      </c>
      <c r="C51" s="88"/>
      <c r="D51" s="48">
        <v>242.1</v>
      </c>
      <c r="E51" s="48">
        <v>225</v>
      </c>
      <c r="F51" s="48">
        <v>506.3</v>
      </c>
      <c r="G51" s="89">
        <f t="shared" si="2"/>
        <v>281.3</v>
      </c>
      <c r="H51" s="89">
        <f t="shared" si="3"/>
        <v>225.02222222222224</v>
      </c>
    </row>
    <row r="52" spans="1:8" ht="18" customHeight="1">
      <c r="A52" s="92"/>
      <c r="B52" s="77" t="s">
        <v>314</v>
      </c>
      <c r="C52" s="88"/>
      <c r="D52" s="48"/>
      <c r="E52" s="48">
        <v>34.799999999999997</v>
      </c>
      <c r="F52" s="48"/>
      <c r="G52" s="89">
        <f t="shared" si="2"/>
        <v>-34.799999999999997</v>
      </c>
      <c r="H52" s="89">
        <f t="shared" si="3"/>
        <v>0</v>
      </c>
    </row>
    <row r="53" spans="1:8" ht="18" customHeight="1">
      <c r="A53" s="92"/>
      <c r="B53" s="77" t="s">
        <v>135</v>
      </c>
      <c r="C53" s="88"/>
      <c r="D53" s="48">
        <v>30</v>
      </c>
      <c r="E53" s="48">
        <v>31.8</v>
      </c>
      <c r="F53" s="48">
        <v>23.6</v>
      </c>
      <c r="G53" s="89">
        <f t="shared" si="2"/>
        <v>-8.1999999999999993</v>
      </c>
      <c r="H53" s="89">
        <f t="shared" si="3"/>
        <v>74.213836477987428</v>
      </c>
    </row>
    <row r="54" spans="1:8" ht="18" customHeight="1">
      <c r="A54" s="91"/>
      <c r="B54" s="77" t="s">
        <v>136</v>
      </c>
      <c r="C54" s="84"/>
      <c r="D54" s="48">
        <v>5.2</v>
      </c>
      <c r="E54" s="48">
        <v>5.7</v>
      </c>
      <c r="F54" s="48">
        <v>5.7</v>
      </c>
      <c r="G54" s="89">
        <f t="shared" si="2"/>
        <v>0</v>
      </c>
      <c r="H54" s="89">
        <f t="shared" si="3"/>
        <v>100</v>
      </c>
    </row>
    <row r="55" spans="1:8" ht="18" customHeight="1">
      <c r="A55" s="91"/>
      <c r="B55" s="77" t="s">
        <v>137</v>
      </c>
      <c r="C55" s="84"/>
      <c r="D55" s="48">
        <v>3.8</v>
      </c>
      <c r="E55" s="48">
        <v>2.5</v>
      </c>
      <c r="F55" s="48">
        <v>2.7</v>
      </c>
      <c r="G55" s="89">
        <f t="shared" si="2"/>
        <v>0.20000000000000018</v>
      </c>
      <c r="H55" s="89">
        <f t="shared" si="3"/>
        <v>108</v>
      </c>
    </row>
    <row r="56" spans="1:8" ht="18" customHeight="1">
      <c r="A56" s="91"/>
      <c r="B56" s="77" t="s">
        <v>138</v>
      </c>
      <c r="C56" s="84"/>
      <c r="D56" s="48">
        <v>13.8</v>
      </c>
      <c r="E56" s="48">
        <v>14.7</v>
      </c>
      <c r="F56" s="48">
        <v>20.8</v>
      </c>
      <c r="G56" s="89">
        <f t="shared" si="2"/>
        <v>6.1000000000000014</v>
      </c>
      <c r="H56" s="89">
        <f t="shared" si="3"/>
        <v>141.49659863945578</v>
      </c>
    </row>
    <row r="57" spans="1:8" ht="18" customHeight="1">
      <c r="A57" s="91"/>
      <c r="B57" s="77" t="s">
        <v>139</v>
      </c>
      <c r="C57" s="84"/>
      <c r="D57" s="48">
        <v>23.4</v>
      </c>
      <c r="E57" s="48">
        <v>12.8</v>
      </c>
      <c r="F57" s="48">
        <v>31.8</v>
      </c>
      <c r="G57" s="89">
        <f t="shared" si="2"/>
        <v>19</v>
      </c>
      <c r="H57" s="89">
        <f t="shared" si="3"/>
        <v>248.4375</v>
      </c>
    </row>
    <row r="58" spans="1:8" ht="18" customHeight="1">
      <c r="A58" s="91"/>
      <c r="B58" s="77" t="s">
        <v>140</v>
      </c>
      <c r="C58" s="84"/>
      <c r="D58" s="48">
        <v>8.6999999999999993</v>
      </c>
      <c r="E58" s="48">
        <v>4.7</v>
      </c>
      <c r="F58" s="48">
        <v>4.7</v>
      </c>
      <c r="G58" s="89">
        <f t="shared" si="2"/>
        <v>0</v>
      </c>
      <c r="H58" s="89">
        <f t="shared" si="3"/>
        <v>100</v>
      </c>
    </row>
    <row r="59" spans="1:8" ht="18" customHeight="1">
      <c r="A59" s="91"/>
      <c r="B59" s="77" t="s">
        <v>141</v>
      </c>
      <c r="C59" s="84"/>
      <c r="D59" s="48">
        <v>6.3</v>
      </c>
      <c r="E59" s="48">
        <v>15</v>
      </c>
      <c r="F59" s="48">
        <v>17.8</v>
      </c>
      <c r="G59" s="89">
        <f t="shared" si="2"/>
        <v>2.8000000000000007</v>
      </c>
      <c r="H59" s="89">
        <f t="shared" si="3"/>
        <v>118.66666666666667</v>
      </c>
    </row>
    <row r="60" spans="1:8" ht="54.75" customHeight="1">
      <c r="A60" s="92"/>
      <c r="B60" s="78" t="s">
        <v>168</v>
      </c>
      <c r="C60" s="88"/>
      <c r="D60" s="48">
        <v>60</v>
      </c>
      <c r="E60" s="48">
        <v>40.4</v>
      </c>
      <c r="F60" s="48">
        <v>182.9</v>
      </c>
      <c r="G60" s="89">
        <f t="shared" ref="G60" si="6">F60-E60</f>
        <v>142.5</v>
      </c>
      <c r="H60" s="89">
        <f t="shared" si="3"/>
        <v>452.72277227722776</v>
      </c>
    </row>
    <row r="61" spans="1:8" ht="18.75" customHeight="1">
      <c r="A61" s="91"/>
      <c r="B61" s="77" t="s">
        <v>148</v>
      </c>
      <c r="C61" s="84"/>
      <c r="D61" s="48">
        <v>2.6</v>
      </c>
      <c r="E61" s="48">
        <v>1.4</v>
      </c>
      <c r="F61" s="48"/>
      <c r="G61" s="89">
        <f>F61-E61</f>
        <v>-1.4</v>
      </c>
      <c r="H61" s="89"/>
    </row>
    <row r="62" spans="1:8" ht="18.75" customHeight="1">
      <c r="A62" s="91"/>
      <c r="B62" s="77" t="s">
        <v>195</v>
      </c>
      <c r="C62" s="84"/>
      <c r="D62" s="48"/>
      <c r="E62" s="48">
        <v>3.4</v>
      </c>
      <c r="F62" s="48">
        <v>38.6</v>
      </c>
      <c r="G62" s="89">
        <f>F62-E62</f>
        <v>35.200000000000003</v>
      </c>
      <c r="H62" s="89">
        <f t="shared" si="3"/>
        <v>1135.2941176470588</v>
      </c>
    </row>
    <row r="63" spans="1:8" ht="19.5" customHeight="1">
      <c r="A63" s="91"/>
      <c r="B63" s="77" t="s">
        <v>169</v>
      </c>
      <c r="C63" s="84"/>
      <c r="D63" s="48">
        <v>0.8</v>
      </c>
      <c r="E63" s="48">
        <v>0.9</v>
      </c>
      <c r="F63" s="48">
        <v>0.5</v>
      </c>
      <c r="G63" s="89">
        <f t="shared" ref="G63:G73" si="7">F63-E63</f>
        <v>-0.4</v>
      </c>
      <c r="H63" s="89">
        <f t="shared" si="3"/>
        <v>55.555555555555557</v>
      </c>
    </row>
    <row r="64" spans="1:8" ht="19.5" customHeight="1">
      <c r="A64" s="91"/>
      <c r="B64" s="77" t="s">
        <v>196</v>
      </c>
      <c r="C64" s="84"/>
      <c r="D64" s="48"/>
      <c r="E64" s="48">
        <v>3</v>
      </c>
      <c r="F64" s="48">
        <v>35.799999999999997</v>
      </c>
      <c r="G64" s="89">
        <f t="shared" si="7"/>
        <v>32.799999999999997</v>
      </c>
      <c r="H64" s="89">
        <f t="shared" si="3"/>
        <v>1193.3333333333333</v>
      </c>
    </row>
    <row r="65" spans="1:8" ht="36.75" customHeight="1">
      <c r="A65" s="92"/>
      <c r="B65" s="77" t="s">
        <v>170</v>
      </c>
      <c r="C65" s="93"/>
      <c r="D65" s="48">
        <v>0.5</v>
      </c>
      <c r="E65" s="48">
        <v>32.1</v>
      </c>
      <c r="F65" s="48"/>
      <c r="G65" s="89">
        <f t="shared" si="7"/>
        <v>-32.1</v>
      </c>
      <c r="H65" s="89">
        <f t="shared" si="3"/>
        <v>0</v>
      </c>
    </row>
    <row r="66" spans="1:8" ht="42.75" customHeight="1">
      <c r="A66" s="92"/>
      <c r="B66" s="77" t="s">
        <v>266</v>
      </c>
      <c r="C66" s="93"/>
      <c r="D66" s="48">
        <v>715.4</v>
      </c>
      <c r="E66" s="48"/>
      <c r="F66" s="48"/>
      <c r="G66" s="89">
        <f t="shared" si="7"/>
        <v>0</v>
      </c>
      <c r="H66" s="89"/>
    </row>
    <row r="67" spans="1:8" ht="19.5" customHeight="1">
      <c r="A67" s="91"/>
      <c r="B67" s="77" t="s">
        <v>356</v>
      </c>
      <c r="C67" s="93"/>
      <c r="D67" s="48">
        <v>491.8</v>
      </c>
      <c r="E67" s="48"/>
      <c r="F67" s="48"/>
      <c r="G67" s="89"/>
      <c r="H67" s="89"/>
    </row>
    <row r="68" spans="1:8" ht="20.25" customHeight="1">
      <c r="A68" s="91"/>
      <c r="B68" s="77" t="s">
        <v>197</v>
      </c>
      <c r="C68" s="93"/>
      <c r="D68" s="48"/>
      <c r="E68" s="48">
        <v>431.7</v>
      </c>
      <c r="F68" s="48">
        <v>343.8</v>
      </c>
      <c r="G68" s="89">
        <f t="shared" si="7"/>
        <v>-87.899999999999977</v>
      </c>
      <c r="H68" s="89">
        <f t="shared" si="3"/>
        <v>79.638637943015993</v>
      </c>
    </row>
    <row r="69" spans="1:8" ht="57" customHeight="1">
      <c r="A69" s="91"/>
      <c r="B69" s="77" t="s">
        <v>315</v>
      </c>
      <c r="C69" s="93"/>
      <c r="D69" s="48"/>
      <c r="E69" s="48">
        <v>4</v>
      </c>
      <c r="F69" s="48">
        <v>2.4</v>
      </c>
      <c r="G69" s="89">
        <f t="shared" si="7"/>
        <v>-1.6</v>
      </c>
      <c r="H69" s="89">
        <f t="shared" si="3"/>
        <v>60</v>
      </c>
    </row>
    <row r="70" spans="1:8" ht="36" customHeight="1">
      <c r="A70" s="91"/>
      <c r="B70" s="77" t="s">
        <v>147</v>
      </c>
      <c r="C70" s="93"/>
      <c r="D70" s="48"/>
      <c r="E70" s="48">
        <v>2.5</v>
      </c>
      <c r="F70" s="48">
        <v>4.9000000000000004</v>
      </c>
      <c r="G70" s="89">
        <f t="shared" si="7"/>
        <v>2.4000000000000004</v>
      </c>
      <c r="H70" s="89">
        <f t="shared" si="3"/>
        <v>196.00000000000003</v>
      </c>
    </row>
    <row r="71" spans="1:8" ht="36" customHeight="1">
      <c r="A71" s="91"/>
      <c r="B71" s="77" t="s">
        <v>316</v>
      </c>
      <c r="C71" s="93"/>
      <c r="D71" s="48"/>
      <c r="E71" s="48"/>
      <c r="F71" s="48">
        <v>96.9</v>
      </c>
      <c r="G71" s="89">
        <f t="shared" si="7"/>
        <v>96.9</v>
      </c>
      <c r="H71" s="89"/>
    </row>
    <row r="72" spans="1:8" ht="18.75" customHeight="1">
      <c r="A72" s="91"/>
      <c r="B72" s="77" t="s">
        <v>353</v>
      </c>
      <c r="C72" s="93"/>
      <c r="D72" s="48"/>
      <c r="E72" s="48"/>
      <c r="F72" s="48">
        <v>35</v>
      </c>
      <c r="G72" s="89">
        <f t="shared" si="7"/>
        <v>35</v>
      </c>
      <c r="H72" s="89"/>
    </row>
    <row r="73" spans="1:8" ht="18" customHeight="1">
      <c r="A73" s="91"/>
      <c r="B73" s="41" t="s">
        <v>352</v>
      </c>
      <c r="C73" s="93"/>
      <c r="D73" s="48"/>
      <c r="E73" s="48"/>
      <c r="F73" s="48">
        <v>589.20000000000005</v>
      </c>
      <c r="G73" s="89">
        <f t="shared" si="7"/>
        <v>589.20000000000005</v>
      </c>
      <c r="H73" s="89"/>
    </row>
    <row r="74" spans="1:8" ht="21" customHeight="1">
      <c r="A74" s="271" t="s">
        <v>77</v>
      </c>
      <c r="B74" s="272"/>
      <c r="C74" s="51">
        <v>1020</v>
      </c>
      <c r="D74" s="72"/>
      <c r="E74" s="72"/>
      <c r="F74" s="72">
        <f>SUM(F46:F73)</f>
        <v>3036.7000000000007</v>
      </c>
      <c r="G74" s="42"/>
      <c r="H74" s="42"/>
    </row>
    <row r="75" spans="1:8" ht="19.5" customHeight="1">
      <c r="A75" s="274" t="s">
        <v>93</v>
      </c>
      <c r="B75" s="275"/>
      <c r="C75" s="30">
        <v>1021</v>
      </c>
      <c r="D75" s="74">
        <f>SUM(D76:D80)</f>
        <v>35.799999999999997</v>
      </c>
      <c r="E75" s="74">
        <f>SUM(E76:E81)</f>
        <v>108.2</v>
      </c>
      <c r="F75" s="74">
        <f>SUM(F76:F80)</f>
        <v>70.300000000000011</v>
      </c>
      <c r="G75" s="42">
        <f t="shared" ref="G75:G95" si="8">F75-E75</f>
        <v>-37.899999999999991</v>
      </c>
      <c r="H75" s="42">
        <f t="shared" ref="H75:H92" si="9">(F75/E75)*100</f>
        <v>64.972273567467667</v>
      </c>
    </row>
    <row r="76" spans="1:8" ht="39.950000000000003" customHeight="1">
      <c r="A76" s="30"/>
      <c r="B76" s="41" t="s">
        <v>277</v>
      </c>
      <c r="C76" s="30"/>
      <c r="D76" s="48">
        <v>2</v>
      </c>
      <c r="E76" s="48">
        <v>27</v>
      </c>
      <c r="F76" s="48">
        <v>39.700000000000003</v>
      </c>
      <c r="G76" s="89">
        <f t="shared" si="8"/>
        <v>12.700000000000003</v>
      </c>
      <c r="H76" s="89"/>
    </row>
    <row r="77" spans="1:8" ht="18" customHeight="1">
      <c r="A77" s="68"/>
      <c r="B77" s="77" t="s">
        <v>126</v>
      </c>
      <c r="C77" s="30"/>
      <c r="D77" s="48"/>
      <c r="E77" s="48">
        <v>8</v>
      </c>
      <c r="F77" s="48">
        <v>5.5</v>
      </c>
      <c r="G77" s="89">
        <f t="shared" si="8"/>
        <v>-2.5</v>
      </c>
      <c r="H77" s="89">
        <f t="shared" si="9"/>
        <v>68.75</v>
      </c>
    </row>
    <row r="78" spans="1:8" ht="18" customHeight="1">
      <c r="A78" s="68"/>
      <c r="B78" s="77" t="s">
        <v>171</v>
      </c>
      <c r="C78" s="30"/>
      <c r="D78" s="48">
        <v>4.3</v>
      </c>
      <c r="E78" s="48">
        <v>31.9</v>
      </c>
      <c r="F78" s="48"/>
      <c r="G78" s="89">
        <f t="shared" si="8"/>
        <v>-31.9</v>
      </c>
      <c r="H78" s="89">
        <f t="shared" si="9"/>
        <v>0</v>
      </c>
    </row>
    <row r="79" spans="1:8" ht="18" customHeight="1">
      <c r="A79" s="68"/>
      <c r="B79" s="77" t="s">
        <v>128</v>
      </c>
      <c r="C79" s="30"/>
      <c r="D79" s="48">
        <v>17.3</v>
      </c>
      <c r="E79" s="48">
        <v>5.0999999999999996</v>
      </c>
      <c r="F79" s="48">
        <v>5.0999999999999996</v>
      </c>
      <c r="G79" s="89">
        <f t="shared" si="8"/>
        <v>0</v>
      </c>
      <c r="H79" s="89">
        <f t="shared" si="9"/>
        <v>100</v>
      </c>
    </row>
    <row r="80" spans="1:8" ht="18" customHeight="1">
      <c r="A80" s="94"/>
      <c r="B80" s="77" t="s">
        <v>165</v>
      </c>
      <c r="C80" s="16"/>
      <c r="D80" s="48">
        <v>12.2</v>
      </c>
      <c r="E80" s="48">
        <v>34.200000000000003</v>
      </c>
      <c r="F80" s="48">
        <v>20</v>
      </c>
      <c r="G80" s="89">
        <f t="shared" si="8"/>
        <v>-14.200000000000003</v>
      </c>
      <c r="H80" s="89">
        <f t="shared" si="9"/>
        <v>58.479532163742689</v>
      </c>
    </row>
    <row r="81" spans="1:8" ht="18" customHeight="1">
      <c r="A81" s="94"/>
      <c r="B81" s="77" t="s">
        <v>172</v>
      </c>
      <c r="C81" s="16"/>
      <c r="D81" s="48"/>
      <c r="E81" s="48">
        <v>2</v>
      </c>
      <c r="F81" s="48"/>
      <c r="G81" s="89"/>
      <c r="H81" s="89"/>
    </row>
    <row r="82" spans="1:8" ht="18" customHeight="1">
      <c r="A82" s="274" t="s">
        <v>287</v>
      </c>
      <c r="B82" s="275"/>
      <c r="C82" s="30">
        <v>1025</v>
      </c>
      <c r="D82" s="74">
        <f>SUM(D83:D97)</f>
        <v>187.70000000000005</v>
      </c>
      <c r="E82" s="74">
        <f>SUM(E83:E97)</f>
        <v>234.3</v>
      </c>
      <c r="F82" s="74">
        <f>SUM(F83:F97)</f>
        <v>230.60000000000002</v>
      </c>
      <c r="G82" s="42">
        <f t="shared" si="8"/>
        <v>-3.6999999999999886</v>
      </c>
      <c r="H82" s="42">
        <f t="shared" si="9"/>
        <v>98.420827998292793</v>
      </c>
    </row>
    <row r="83" spans="1:8" ht="18" customHeight="1">
      <c r="A83" s="68"/>
      <c r="B83" s="77" t="s">
        <v>131</v>
      </c>
      <c r="C83" s="30"/>
      <c r="D83" s="48">
        <v>42.4</v>
      </c>
      <c r="E83" s="48">
        <v>52</v>
      </c>
      <c r="F83" s="48">
        <v>49.7</v>
      </c>
      <c r="G83" s="89">
        <f t="shared" si="8"/>
        <v>-2.2999999999999972</v>
      </c>
      <c r="H83" s="89">
        <f t="shared" si="9"/>
        <v>95.57692307692308</v>
      </c>
    </row>
    <row r="84" spans="1:8" ht="18" customHeight="1">
      <c r="A84" s="68"/>
      <c r="B84" s="77" t="s">
        <v>222</v>
      </c>
      <c r="C84" s="30"/>
      <c r="D84" s="48">
        <v>64.400000000000006</v>
      </c>
      <c r="E84" s="48">
        <v>80.099999999999994</v>
      </c>
      <c r="F84" s="48">
        <v>49.6</v>
      </c>
      <c r="G84" s="89">
        <f t="shared" si="8"/>
        <v>-30.499999999999993</v>
      </c>
      <c r="H84" s="89">
        <f t="shared" si="9"/>
        <v>61.922596754057437</v>
      </c>
    </row>
    <row r="85" spans="1:8" ht="18" customHeight="1">
      <c r="A85" s="68"/>
      <c r="B85" s="77" t="s">
        <v>146</v>
      </c>
      <c r="C85" s="30"/>
      <c r="D85" s="48">
        <v>3</v>
      </c>
      <c r="E85" s="48"/>
      <c r="F85" s="48"/>
      <c r="G85" s="89">
        <f t="shared" si="8"/>
        <v>0</v>
      </c>
      <c r="H85" s="89"/>
    </row>
    <row r="86" spans="1:8" ht="18" customHeight="1">
      <c r="A86" s="68"/>
      <c r="B86" s="77" t="s">
        <v>174</v>
      </c>
      <c r="C86" s="30"/>
      <c r="D86" s="48">
        <v>5.5</v>
      </c>
      <c r="E86" s="48">
        <v>36.9</v>
      </c>
      <c r="F86" s="48">
        <v>27.6</v>
      </c>
      <c r="G86" s="89">
        <f t="shared" si="8"/>
        <v>-9.2999999999999972</v>
      </c>
      <c r="H86" s="89"/>
    </row>
    <row r="87" spans="1:8" ht="18" customHeight="1">
      <c r="A87" s="68"/>
      <c r="B87" s="77" t="s">
        <v>175</v>
      </c>
      <c r="C87" s="30"/>
      <c r="D87" s="48">
        <v>15.6</v>
      </c>
      <c r="E87" s="48"/>
      <c r="F87" s="48">
        <v>19.8</v>
      </c>
      <c r="G87" s="89">
        <f t="shared" si="8"/>
        <v>19.8</v>
      </c>
      <c r="H87" s="89"/>
    </row>
    <row r="88" spans="1:8" ht="18" customHeight="1">
      <c r="A88" s="68"/>
      <c r="B88" s="77" t="s">
        <v>195</v>
      </c>
      <c r="C88" s="30"/>
      <c r="D88" s="48">
        <v>3.5</v>
      </c>
      <c r="E88" s="48"/>
      <c r="F88" s="48"/>
      <c r="G88" s="89">
        <f t="shared" si="8"/>
        <v>0</v>
      </c>
      <c r="H88" s="89"/>
    </row>
    <row r="89" spans="1:8" ht="18" customHeight="1">
      <c r="A89" s="68"/>
      <c r="B89" s="77" t="s">
        <v>142</v>
      </c>
      <c r="C89" s="30"/>
      <c r="D89" s="48">
        <v>22.4</v>
      </c>
      <c r="E89" s="48">
        <v>32.5</v>
      </c>
      <c r="F89" s="48">
        <v>34</v>
      </c>
      <c r="G89" s="89">
        <f t="shared" si="8"/>
        <v>1.5</v>
      </c>
      <c r="H89" s="89">
        <f t="shared" si="9"/>
        <v>104.61538461538463</v>
      </c>
    </row>
    <row r="90" spans="1:8" ht="18" customHeight="1">
      <c r="A90" s="68"/>
      <c r="B90" s="77" t="s">
        <v>143</v>
      </c>
      <c r="C90" s="30"/>
      <c r="D90" s="48">
        <v>2.8</v>
      </c>
      <c r="E90" s="48">
        <v>3.3</v>
      </c>
      <c r="F90" s="48">
        <v>2.2000000000000002</v>
      </c>
      <c r="G90" s="89">
        <f t="shared" si="8"/>
        <v>-1.0999999999999996</v>
      </c>
      <c r="H90" s="89">
        <f t="shared" si="9"/>
        <v>66.666666666666671</v>
      </c>
    </row>
    <row r="91" spans="1:8" ht="18" customHeight="1">
      <c r="A91" s="68"/>
      <c r="B91" s="77" t="s">
        <v>144</v>
      </c>
      <c r="C91" s="30"/>
      <c r="D91" s="48">
        <v>18.399999999999999</v>
      </c>
      <c r="E91" s="48">
        <v>22.9</v>
      </c>
      <c r="F91" s="48">
        <v>25.1</v>
      </c>
      <c r="G91" s="89">
        <f t="shared" si="8"/>
        <v>2.2000000000000028</v>
      </c>
      <c r="H91" s="89">
        <f t="shared" si="9"/>
        <v>109.60698689956334</v>
      </c>
    </row>
    <row r="92" spans="1:8" ht="18" customHeight="1">
      <c r="A92" s="68"/>
      <c r="B92" s="77" t="s">
        <v>145</v>
      </c>
      <c r="C92" s="30"/>
      <c r="D92" s="48">
        <v>1.4</v>
      </c>
      <c r="E92" s="48">
        <v>2.1</v>
      </c>
      <c r="F92" s="48">
        <v>1.5</v>
      </c>
      <c r="G92" s="89">
        <f t="shared" si="8"/>
        <v>-0.60000000000000009</v>
      </c>
      <c r="H92" s="89">
        <f t="shared" si="9"/>
        <v>71.428571428571431</v>
      </c>
    </row>
    <row r="93" spans="1:8" ht="18" customHeight="1">
      <c r="A93" s="68"/>
      <c r="B93" s="77" t="s">
        <v>147</v>
      </c>
      <c r="C93" s="30"/>
      <c r="D93" s="48">
        <v>7.5</v>
      </c>
      <c r="E93" s="48"/>
      <c r="F93" s="48"/>
      <c r="G93" s="89">
        <f t="shared" si="8"/>
        <v>0</v>
      </c>
      <c r="H93" s="89"/>
    </row>
    <row r="94" spans="1:8" ht="36.75" customHeight="1">
      <c r="A94" s="68"/>
      <c r="B94" s="77" t="s">
        <v>176</v>
      </c>
      <c r="C94" s="30"/>
      <c r="D94" s="48">
        <v>0.3</v>
      </c>
      <c r="E94" s="48">
        <v>4.2</v>
      </c>
      <c r="F94" s="48">
        <v>3.4</v>
      </c>
      <c r="G94" s="89">
        <f t="shared" si="8"/>
        <v>-0.80000000000000027</v>
      </c>
      <c r="H94" s="89"/>
    </row>
    <row r="95" spans="1:8" ht="18" customHeight="1">
      <c r="A95" s="68"/>
      <c r="B95" s="77" t="s">
        <v>38</v>
      </c>
      <c r="C95" s="30"/>
      <c r="D95" s="48"/>
      <c r="E95" s="48">
        <v>0.3</v>
      </c>
      <c r="F95" s="48">
        <v>0.3</v>
      </c>
      <c r="G95" s="89">
        <f t="shared" si="8"/>
        <v>0</v>
      </c>
      <c r="H95" s="89"/>
    </row>
    <row r="96" spans="1:8" ht="18" customHeight="1">
      <c r="A96" s="68"/>
      <c r="B96" s="77" t="s">
        <v>198</v>
      </c>
      <c r="C96" s="30"/>
      <c r="D96" s="48"/>
      <c r="E96" s="48"/>
      <c r="F96" s="48">
        <v>14</v>
      </c>
      <c r="G96" s="89">
        <f t="shared" ref="G96:G104" si="10">F96-E96</f>
        <v>14</v>
      </c>
      <c r="H96" s="89"/>
    </row>
    <row r="97" spans="1:8" ht="18" customHeight="1">
      <c r="A97" s="68"/>
      <c r="B97" s="77" t="s">
        <v>172</v>
      </c>
      <c r="C97" s="30"/>
      <c r="D97" s="48">
        <v>0.5</v>
      </c>
      <c r="E97" s="48"/>
      <c r="F97" s="48">
        <v>3.4</v>
      </c>
      <c r="G97" s="89">
        <f t="shared" si="10"/>
        <v>3.4</v>
      </c>
      <c r="H97" s="89"/>
    </row>
    <row r="98" spans="1:8" ht="22.5" customHeight="1">
      <c r="A98" s="271" t="s">
        <v>10</v>
      </c>
      <c r="B98" s="272"/>
      <c r="C98" s="30">
        <v>1030</v>
      </c>
      <c r="D98" s="72"/>
      <c r="E98" s="72"/>
      <c r="F98" s="72"/>
      <c r="G98" s="42"/>
      <c r="H98" s="42"/>
    </row>
    <row r="99" spans="1:8" ht="18" customHeight="1">
      <c r="A99" s="274" t="s">
        <v>288</v>
      </c>
      <c r="B99" s="275"/>
      <c r="C99" s="85">
        <v>1035</v>
      </c>
      <c r="D99" s="72">
        <f>SUM(D100:D104)</f>
        <v>357</v>
      </c>
      <c r="E99" s="72">
        <f>SUM(E100:E104)</f>
        <v>334.5</v>
      </c>
      <c r="F99" s="72">
        <f>SUM(F100:F104)</f>
        <v>268.89999999999998</v>
      </c>
      <c r="G99" s="42">
        <f t="shared" si="10"/>
        <v>-65.600000000000023</v>
      </c>
      <c r="H99" s="42">
        <f t="shared" ref="H99:H101" si="11">(F99/E99)*100</f>
        <v>80.388639760837066</v>
      </c>
    </row>
    <row r="100" spans="1:8" ht="18" customHeight="1">
      <c r="A100" s="16"/>
      <c r="B100" s="77" t="s">
        <v>149</v>
      </c>
      <c r="C100" s="95"/>
      <c r="D100" s="48">
        <v>15.2</v>
      </c>
      <c r="E100" s="48"/>
      <c r="F100" s="48"/>
      <c r="G100" s="89">
        <f t="shared" si="10"/>
        <v>0</v>
      </c>
      <c r="H100" s="89"/>
    </row>
    <row r="101" spans="1:8" ht="18" customHeight="1">
      <c r="A101" s="16"/>
      <c r="B101" s="77" t="s">
        <v>150</v>
      </c>
      <c r="C101" s="95"/>
      <c r="D101" s="48">
        <v>129.4</v>
      </c>
      <c r="E101" s="48">
        <v>142.5</v>
      </c>
      <c r="F101" s="48">
        <v>133</v>
      </c>
      <c r="G101" s="89">
        <f t="shared" si="10"/>
        <v>-9.5</v>
      </c>
      <c r="H101" s="89">
        <f t="shared" si="11"/>
        <v>93.333333333333329</v>
      </c>
    </row>
    <row r="102" spans="1:8" ht="18" customHeight="1">
      <c r="A102" s="16"/>
      <c r="B102" s="77" t="s">
        <v>151</v>
      </c>
      <c r="C102" s="95"/>
      <c r="D102" s="48">
        <v>45.6</v>
      </c>
      <c r="E102" s="48"/>
      <c r="F102" s="48"/>
      <c r="G102" s="89">
        <f t="shared" si="10"/>
        <v>0</v>
      </c>
      <c r="H102" s="42"/>
    </row>
    <row r="103" spans="1:8" ht="18" customHeight="1">
      <c r="A103" s="16"/>
      <c r="B103" s="77" t="s">
        <v>155</v>
      </c>
      <c r="C103" s="95"/>
      <c r="D103" s="48">
        <v>96.4</v>
      </c>
      <c r="E103" s="48">
        <v>192</v>
      </c>
      <c r="F103" s="48">
        <v>135.9</v>
      </c>
      <c r="G103" s="89">
        <f t="shared" si="10"/>
        <v>-56.099999999999994</v>
      </c>
      <c r="H103" s="42"/>
    </row>
    <row r="104" spans="1:8" ht="18" customHeight="1">
      <c r="A104" s="16"/>
      <c r="B104" s="41" t="s">
        <v>199</v>
      </c>
      <c r="C104" s="88"/>
      <c r="D104" s="48">
        <v>70.400000000000006</v>
      </c>
      <c r="E104" s="48"/>
      <c r="F104" s="48"/>
      <c r="G104" s="89">
        <f t="shared" si="10"/>
        <v>0</v>
      </c>
      <c r="H104" s="42"/>
    </row>
    <row r="105" spans="1:8" ht="72" customHeight="1">
      <c r="B105" s="279" t="s">
        <v>152</v>
      </c>
      <c r="C105" s="279"/>
      <c r="D105" s="277"/>
      <c r="E105" s="277"/>
      <c r="F105" s="270" t="s">
        <v>153</v>
      </c>
      <c r="G105" s="270"/>
      <c r="H105" s="270"/>
    </row>
    <row r="106" spans="1:8" s="39" customFormat="1" ht="18.75" customHeight="1">
      <c r="B106" s="218" t="s">
        <v>54</v>
      </c>
      <c r="C106" s="55"/>
      <c r="D106" s="278" t="s">
        <v>9</v>
      </c>
      <c r="E106" s="278"/>
      <c r="F106" s="273" t="s">
        <v>14</v>
      </c>
      <c r="G106" s="273"/>
      <c r="H106" s="273"/>
    </row>
    <row r="107" spans="1:8">
      <c r="B107" s="10"/>
    </row>
    <row r="108" spans="1:8">
      <c r="B108" s="10"/>
    </row>
    <row r="109" spans="1:8">
      <c r="B109" s="10"/>
    </row>
    <row r="110" spans="1:8">
      <c r="B110" s="10"/>
    </row>
    <row r="111" spans="1:8">
      <c r="B111" s="10"/>
    </row>
    <row r="112" spans="1:8">
      <c r="B112" s="10"/>
    </row>
    <row r="113" spans="2:2">
      <c r="B113" s="10"/>
    </row>
    <row r="114" spans="2:2">
      <c r="B114" s="10"/>
    </row>
    <row r="115" spans="2:2">
      <c r="B115" s="10"/>
    </row>
    <row r="116" spans="2:2">
      <c r="B116" s="10"/>
    </row>
    <row r="117" spans="2:2">
      <c r="B117" s="10"/>
    </row>
    <row r="118" spans="2:2">
      <c r="B118" s="10"/>
    </row>
    <row r="119" spans="2:2">
      <c r="B119" s="10"/>
    </row>
    <row r="120" spans="2:2">
      <c r="B120" s="10"/>
    </row>
    <row r="121" spans="2:2">
      <c r="B121" s="10"/>
    </row>
    <row r="122" spans="2:2">
      <c r="B122" s="10"/>
    </row>
    <row r="123" spans="2:2">
      <c r="B123" s="10"/>
    </row>
    <row r="124" spans="2:2">
      <c r="B124" s="10"/>
    </row>
    <row r="125" spans="2:2">
      <c r="B125" s="10"/>
    </row>
    <row r="126" spans="2:2">
      <c r="B126" s="10"/>
    </row>
    <row r="127" spans="2:2">
      <c r="B127" s="10"/>
    </row>
    <row r="128" spans="2:2">
      <c r="B128" s="10"/>
    </row>
    <row r="129" spans="2:2">
      <c r="B129" s="10"/>
    </row>
    <row r="130" spans="2:2">
      <c r="B130" s="10"/>
    </row>
    <row r="131" spans="2:2">
      <c r="B131" s="10"/>
    </row>
    <row r="132" spans="2:2">
      <c r="B132" s="10"/>
    </row>
    <row r="133" spans="2:2">
      <c r="B133" s="10"/>
    </row>
    <row r="134" spans="2:2">
      <c r="B134" s="10"/>
    </row>
    <row r="135" spans="2:2">
      <c r="B135" s="10"/>
    </row>
    <row r="136" spans="2:2">
      <c r="B136" s="10"/>
    </row>
    <row r="137" spans="2:2">
      <c r="B137" s="10"/>
    </row>
    <row r="138" spans="2:2">
      <c r="B138" s="10"/>
    </row>
    <row r="139" spans="2:2">
      <c r="B139" s="10"/>
    </row>
    <row r="140" spans="2:2">
      <c r="B140" s="10"/>
    </row>
    <row r="141" spans="2:2">
      <c r="B141" s="10"/>
    </row>
    <row r="142" spans="2:2">
      <c r="B142" s="10"/>
    </row>
    <row r="143" spans="2:2">
      <c r="B143" s="10"/>
    </row>
    <row r="144" spans="2:2">
      <c r="B144" s="10"/>
    </row>
    <row r="145" spans="2:2">
      <c r="B145" s="10"/>
    </row>
    <row r="146" spans="2:2">
      <c r="B146" s="10"/>
    </row>
    <row r="147" spans="2:2">
      <c r="B147" s="10"/>
    </row>
    <row r="148" spans="2:2">
      <c r="B148" s="10"/>
    </row>
    <row r="149" spans="2:2">
      <c r="B149" s="10"/>
    </row>
    <row r="150" spans="2:2">
      <c r="B150" s="10"/>
    </row>
    <row r="151" spans="2:2">
      <c r="B151" s="10"/>
    </row>
    <row r="152" spans="2:2">
      <c r="B152" s="10"/>
    </row>
    <row r="153" spans="2:2">
      <c r="B153" s="10"/>
    </row>
    <row r="154" spans="2:2">
      <c r="B154" s="10"/>
    </row>
    <row r="155" spans="2:2">
      <c r="B155" s="10"/>
    </row>
    <row r="156" spans="2:2">
      <c r="B156" s="10"/>
    </row>
    <row r="157" spans="2:2">
      <c r="B157" s="10"/>
    </row>
    <row r="158" spans="2:2">
      <c r="B158" s="10"/>
    </row>
    <row r="159" spans="2:2">
      <c r="B159" s="10"/>
    </row>
    <row r="160" spans="2:2">
      <c r="B160" s="10"/>
    </row>
    <row r="161" spans="2:2">
      <c r="B161" s="10"/>
    </row>
    <row r="162" spans="2:2">
      <c r="B162" s="10"/>
    </row>
    <row r="163" spans="2:2">
      <c r="B163" s="10"/>
    </row>
    <row r="164" spans="2:2">
      <c r="B164" s="10"/>
    </row>
    <row r="165" spans="2:2">
      <c r="B165" s="10"/>
    </row>
    <row r="166" spans="2:2">
      <c r="B166" s="10"/>
    </row>
    <row r="167" spans="2:2">
      <c r="B167" s="10"/>
    </row>
    <row r="168" spans="2:2">
      <c r="B168" s="10"/>
    </row>
    <row r="169" spans="2:2">
      <c r="B169" s="10"/>
    </row>
    <row r="170" spans="2:2">
      <c r="B170" s="10"/>
    </row>
    <row r="171" spans="2:2">
      <c r="B171" s="10"/>
    </row>
    <row r="172" spans="2:2">
      <c r="B172" s="10"/>
    </row>
    <row r="173" spans="2:2">
      <c r="B173" s="10"/>
    </row>
    <row r="174" spans="2:2">
      <c r="B174" s="10"/>
    </row>
    <row r="175" spans="2:2">
      <c r="B175" s="10"/>
    </row>
    <row r="176" spans="2:2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2">
      <c r="B182" s="10"/>
    </row>
    <row r="183" spans="2:2">
      <c r="B183" s="10"/>
    </row>
    <row r="184" spans="2:2">
      <c r="B184" s="10"/>
    </row>
    <row r="185" spans="2:2">
      <c r="B185" s="10"/>
    </row>
    <row r="186" spans="2:2">
      <c r="B186" s="10"/>
    </row>
    <row r="187" spans="2:2">
      <c r="B187" s="10"/>
    </row>
    <row r="188" spans="2:2">
      <c r="B188" s="10"/>
    </row>
    <row r="189" spans="2:2">
      <c r="B189" s="10"/>
    </row>
    <row r="190" spans="2:2">
      <c r="B190" s="10"/>
    </row>
    <row r="191" spans="2:2">
      <c r="B191" s="10"/>
    </row>
    <row r="192" spans="2:2">
      <c r="B192" s="10"/>
    </row>
    <row r="193" spans="2:2">
      <c r="B193" s="10"/>
    </row>
    <row r="194" spans="2:2">
      <c r="B194" s="10"/>
    </row>
    <row r="195" spans="2:2">
      <c r="B195" s="10"/>
    </row>
    <row r="196" spans="2:2">
      <c r="B196" s="10"/>
    </row>
    <row r="197" spans="2:2">
      <c r="B197" s="10"/>
    </row>
    <row r="198" spans="2:2">
      <c r="B198" s="10"/>
    </row>
    <row r="199" spans="2:2">
      <c r="B199" s="10"/>
    </row>
    <row r="200" spans="2:2">
      <c r="B200" s="10"/>
    </row>
    <row r="201" spans="2:2">
      <c r="B201" s="10"/>
    </row>
    <row r="202" spans="2:2">
      <c r="B202" s="10"/>
    </row>
    <row r="203" spans="2:2">
      <c r="B203" s="10"/>
    </row>
    <row r="204" spans="2:2">
      <c r="B204" s="10"/>
    </row>
    <row r="205" spans="2:2">
      <c r="B205" s="10"/>
    </row>
    <row r="206" spans="2:2">
      <c r="B206" s="10"/>
    </row>
    <row r="207" spans="2:2">
      <c r="B207" s="10"/>
    </row>
    <row r="208" spans="2:2">
      <c r="B208" s="10"/>
    </row>
    <row r="209" spans="2:2">
      <c r="B209" s="10"/>
    </row>
    <row r="210" spans="2:2">
      <c r="B210" s="10"/>
    </row>
  </sheetData>
  <mergeCells count="20">
    <mergeCell ref="A1:H1"/>
    <mergeCell ref="D105:E105"/>
    <mergeCell ref="D106:E106"/>
    <mergeCell ref="B105:C105"/>
    <mergeCell ref="A23:B23"/>
    <mergeCell ref="A5:B5"/>
    <mergeCell ref="A6:B6"/>
    <mergeCell ref="A10:B10"/>
    <mergeCell ref="A18:B18"/>
    <mergeCell ref="A20:B20"/>
    <mergeCell ref="A25:B25"/>
    <mergeCell ref="A45:B45"/>
    <mergeCell ref="A75:B75"/>
    <mergeCell ref="F105:H105"/>
    <mergeCell ref="A24:B24"/>
    <mergeCell ref="A74:B74"/>
    <mergeCell ref="A98:B98"/>
    <mergeCell ref="F106:H106"/>
    <mergeCell ref="A82:B82"/>
    <mergeCell ref="A99:B99"/>
  </mergeCells>
  <pageMargins left="0.78740157480314965" right="0.39370078740157483" top="0.78740157480314965" bottom="0.59055118110236227" header="0.39370078740157483" footer="0.19685039370078741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273"/>
  <sheetViews>
    <sheetView view="pageBreakPreview" topLeftCell="C248" zoomScale="80" zoomScaleNormal="70" zoomScaleSheetLayoutView="80" workbookViewId="0">
      <selection activeCell="K9" sqref="K9"/>
    </sheetView>
  </sheetViews>
  <sheetFormatPr defaultRowHeight="18.75"/>
  <cols>
    <col min="1" max="1" width="7.42578125" style="104" customWidth="1"/>
    <col min="2" max="2" width="56.42578125" style="8" customWidth="1"/>
    <col min="3" max="3" width="7.7109375" style="187" customWidth="1"/>
    <col min="4" max="4" width="12.7109375" style="187" customWidth="1"/>
    <col min="5" max="5" width="13.7109375" style="187" customWidth="1"/>
    <col min="6" max="6" width="13.85546875" style="187" customWidth="1"/>
    <col min="7" max="7" width="13.140625" style="8" customWidth="1"/>
    <col min="8" max="8" width="9.85546875" style="8" customWidth="1"/>
    <col min="9" max="9" width="15.42578125" style="8" customWidth="1"/>
    <col min="10" max="10" width="9.140625" style="8"/>
    <col min="11" max="11" width="9.140625" style="9"/>
    <col min="12" max="12" width="16" style="8" customWidth="1"/>
    <col min="13" max="13" width="17.140625" style="8" customWidth="1"/>
    <col min="14" max="14" width="16.7109375" style="8" customWidth="1"/>
    <col min="15" max="16384" width="9.140625" style="8"/>
  </cols>
  <sheetData>
    <row r="1" spans="1:14" ht="47.25" customHeight="1">
      <c r="A1" s="101"/>
      <c r="B1" s="276" t="s">
        <v>104</v>
      </c>
      <c r="C1" s="276"/>
      <c r="D1" s="276"/>
      <c r="E1" s="276"/>
      <c r="F1" s="276"/>
      <c r="G1" s="276"/>
      <c r="H1" s="276"/>
    </row>
    <row r="2" spans="1:14" s="104" customFormat="1" ht="14.25" customHeight="1">
      <c r="A2" s="101"/>
      <c r="B2" s="102"/>
      <c r="C2" s="103"/>
      <c r="D2" s="102"/>
      <c r="E2" s="102"/>
      <c r="F2" s="102"/>
      <c r="G2" s="101"/>
      <c r="H2" s="101" t="s">
        <v>59</v>
      </c>
      <c r="K2" s="199"/>
    </row>
    <row r="3" spans="1:14" s="9" customFormat="1" ht="63" customHeight="1">
      <c r="A3" s="18" t="s">
        <v>6</v>
      </c>
      <c r="B3" s="18" t="s">
        <v>20</v>
      </c>
      <c r="C3" s="223" t="s">
        <v>4</v>
      </c>
      <c r="D3" s="18" t="s">
        <v>368</v>
      </c>
      <c r="E3" s="18" t="s">
        <v>366</v>
      </c>
      <c r="F3" s="18" t="s">
        <v>367</v>
      </c>
      <c r="G3" s="75" t="s">
        <v>267</v>
      </c>
      <c r="H3" s="75" t="s">
        <v>268</v>
      </c>
    </row>
    <row r="4" spans="1:14" s="9" customFormat="1" ht="19.5" customHeight="1">
      <c r="A4" s="105">
        <v>1</v>
      </c>
      <c r="B4" s="105">
        <v>2</v>
      </c>
      <c r="C4" s="105">
        <v>3</v>
      </c>
      <c r="D4" s="105">
        <v>4</v>
      </c>
      <c r="E4" s="105">
        <v>5</v>
      </c>
      <c r="F4" s="105">
        <v>6</v>
      </c>
      <c r="G4" s="105">
        <v>7</v>
      </c>
      <c r="H4" s="105">
        <v>8</v>
      </c>
    </row>
    <row r="5" spans="1:14" s="9" customFormat="1" ht="31.5" customHeight="1">
      <c r="A5" s="274" t="s">
        <v>70</v>
      </c>
      <c r="B5" s="275"/>
      <c r="C5" s="174"/>
      <c r="D5" s="175">
        <f>SUM(D6,D73,D87,D131,D137,D163,D168,D180,D187,D214,D221,D229,D233)</f>
        <v>79406.400000000009</v>
      </c>
      <c r="E5" s="175">
        <f>SUM(E6,E73,E87,E131,E137,E163,E168,E180,E187,E214,E221,E229,E233)</f>
        <v>102319.00000000001</v>
      </c>
      <c r="F5" s="175">
        <f>SUM(F6,F73,F87,F131,F137,F163,F168,F180,F187,F214,F221,F229,F233)</f>
        <v>121132.3</v>
      </c>
      <c r="G5" s="176">
        <f t="shared" ref="G5" si="0">F5-E5</f>
        <v>18813.299999999988</v>
      </c>
      <c r="H5" s="176">
        <f t="shared" ref="H5" si="1">(F5/E5)*100</f>
        <v>118.38690761246689</v>
      </c>
    </row>
    <row r="6" spans="1:14" s="9" customFormat="1" ht="36.75" customHeight="1">
      <c r="A6" s="232" t="s">
        <v>71</v>
      </c>
      <c r="B6" s="68" t="s">
        <v>105</v>
      </c>
      <c r="C6" s="65"/>
      <c r="D6" s="66">
        <f>SUM(D8,D48,D67)</f>
        <v>43235.000000000007</v>
      </c>
      <c r="E6" s="66">
        <f>SUM(E8,E48,E67)</f>
        <v>89714.400000000009</v>
      </c>
      <c r="F6" s="66">
        <f>SUM(F8,F48,F67)</f>
        <v>101864.29999999999</v>
      </c>
      <c r="G6" s="229">
        <f>F6-E6</f>
        <v>12149.89999999998</v>
      </c>
      <c r="H6" s="229">
        <f>(F6/E6)*100</f>
        <v>113.54286491354786</v>
      </c>
      <c r="L6" s="86"/>
      <c r="M6" s="86"/>
      <c r="N6" s="86"/>
    </row>
    <row r="7" spans="1:14" s="9" customFormat="1" ht="18.75" customHeight="1">
      <c r="A7" s="227"/>
      <c r="B7" s="76" t="s">
        <v>72</v>
      </c>
      <c r="C7" s="45"/>
      <c r="D7" s="64"/>
      <c r="E7" s="64"/>
      <c r="F7" s="64"/>
      <c r="G7" s="17"/>
      <c r="H7" s="17"/>
      <c r="L7" s="200"/>
    </row>
    <row r="8" spans="1:14" s="9" customFormat="1" ht="36.75" customHeight="1">
      <c r="A8" s="233" t="s">
        <v>73</v>
      </c>
      <c r="B8" s="49" t="s">
        <v>76</v>
      </c>
      <c r="C8" s="157">
        <v>1010</v>
      </c>
      <c r="D8" s="158">
        <f>SUM(D9,D22,D23,D24)</f>
        <v>39710.800000000003</v>
      </c>
      <c r="E8" s="158">
        <f>SUM(E9,E22,E23,E24)</f>
        <v>81939.3</v>
      </c>
      <c r="F8" s="158">
        <f>SUM(F9,F22,F23,F24)</f>
        <v>91528.799999999988</v>
      </c>
      <c r="G8" s="152">
        <f t="shared" ref="G8:G19" si="2">F8-E8</f>
        <v>9589.4999999999854</v>
      </c>
      <c r="H8" s="152">
        <f t="shared" ref="H8:H9" si="3">(F8/E8)*100</f>
        <v>111.70317539935049</v>
      </c>
      <c r="L8" s="86"/>
      <c r="M8" s="86"/>
      <c r="N8" s="86"/>
    </row>
    <row r="9" spans="1:14" s="9" customFormat="1" ht="22.5" customHeight="1">
      <c r="A9" s="234" t="s">
        <v>200</v>
      </c>
      <c r="B9" s="76" t="s">
        <v>93</v>
      </c>
      <c r="C9" s="96">
        <v>1011</v>
      </c>
      <c r="D9" s="80">
        <f>SUM(D10:D21)</f>
        <v>7716.7</v>
      </c>
      <c r="E9" s="80">
        <f>SUM(E10:E21)</f>
        <v>9520.6</v>
      </c>
      <c r="F9" s="80">
        <f>SUM(F10:F21)</f>
        <v>22675.9</v>
      </c>
      <c r="G9" s="23">
        <f t="shared" si="2"/>
        <v>13155.300000000001</v>
      </c>
      <c r="H9" s="23">
        <f t="shared" si="3"/>
        <v>238.17721572169825</v>
      </c>
      <c r="L9" s="87"/>
      <c r="M9" s="87"/>
      <c r="N9" s="87"/>
    </row>
    <row r="10" spans="1:14" s="9" customFormat="1" ht="37.5">
      <c r="A10" s="235"/>
      <c r="B10" s="67" t="s">
        <v>270</v>
      </c>
      <c r="C10" s="16"/>
      <c r="D10" s="64">
        <v>78</v>
      </c>
      <c r="E10" s="64">
        <v>148</v>
      </c>
      <c r="F10" s="64">
        <v>91.9</v>
      </c>
      <c r="G10" s="20">
        <f t="shared" si="2"/>
        <v>-56.099999999999994</v>
      </c>
      <c r="H10" s="20">
        <f>G10/F10*100</f>
        <v>-61.044613710554941</v>
      </c>
      <c r="I10" s="86"/>
      <c r="L10" s="87"/>
      <c r="M10" s="87"/>
      <c r="N10" s="87"/>
    </row>
    <row r="11" spans="1:14" s="9" customFormat="1" ht="36" customHeight="1">
      <c r="A11" s="235"/>
      <c r="B11" s="41" t="s">
        <v>355</v>
      </c>
      <c r="C11" s="16"/>
      <c r="D11" s="64"/>
      <c r="E11" s="64">
        <v>111.7</v>
      </c>
      <c r="F11" s="64">
        <v>172.8</v>
      </c>
      <c r="G11" s="20">
        <f t="shared" si="2"/>
        <v>61.100000000000009</v>
      </c>
      <c r="H11" s="20">
        <f t="shared" ref="H11:H19" si="4">G11/F11*100</f>
        <v>35.358796296296298</v>
      </c>
      <c r="I11" s="86"/>
      <c r="L11" s="87"/>
      <c r="M11" s="87"/>
      <c r="N11" s="87"/>
    </row>
    <row r="12" spans="1:14" s="9" customFormat="1" ht="18" customHeight="1">
      <c r="A12" s="235"/>
      <c r="B12" s="77" t="s">
        <v>126</v>
      </c>
      <c r="C12" s="16"/>
      <c r="D12" s="64"/>
      <c r="E12" s="64">
        <v>20</v>
      </c>
      <c r="F12" s="64"/>
      <c r="G12" s="20">
        <f t="shared" si="2"/>
        <v>-20</v>
      </c>
      <c r="H12" s="20"/>
      <c r="I12" s="86"/>
      <c r="L12" s="87"/>
      <c r="M12" s="87"/>
      <c r="N12" s="87"/>
    </row>
    <row r="13" spans="1:14" s="9" customFormat="1" ht="18" customHeight="1">
      <c r="A13" s="235"/>
      <c r="B13" s="77" t="s">
        <v>162</v>
      </c>
      <c r="C13" s="16"/>
      <c r="D13" s="64"/>
      <c r="E13" s="64">
        <v>35.700000000000003</v>
      </c>
      <c r="F13" s="64">
        <v>37.4</v>
      </c>
      <c r="G13" s="20">
        <f t="shared" si="2"/>
        <v>1.6999999999999957</v>
      </c>
      <c r="H13" s="20">
        <f t="shared" si="4"/>
        <v>4.5454545454545343</v>
      </c>
      <c r="I13" s="86"/>
      <c r="L13" s="87"/>
      <c r="M13" s="87"/>
      <c r="N13" s="87"/>
    </row>
    <row r="14" spans="1:14" s="9" customFormat="1" ht="18" customHeight="1">
      <c r="A14" s="235"/>
      <c r="B14" s="77" t="s">
        <v>127</v>
      </c>
      <c r="C14" s="16"/>
      <c r="D14" s="64"/>
      <c r="E14" s="64">
        <v>8.5</v>
      </c>
      <c r="F14" s="64"/>
      <c r="G14" s="20"/>
      <c r="H14" s="20"/>
      <c r="I14" s="86"/>
      <c r="L14" s="86"/>
      <c r="M14" s="86"/>
      <c r="N14" s="86"/>
    </row>
    <row r="15" spans="1:14" s="9" customFormat="1" ht="18" customHeight="1">
      <c r="A15" s="235"/>
      <c r="B15" s="77" t="s">
        <v>166</v>
      </c>
      <c r="C15" s="16"/>
      <c r="D15" s="64"/>
      <c r="E15" s="64"/>
      <c r="F15" s="64">
        <v>67.3</v>
      </c>
      <c r="G15" s="20">
        <f t="shared" si="2"/>
        <v>67.3</v>
      </c>
      <c r="H15" s="20">
        <f t="shared" si="4"/>
        <v>100</v>
      </c>
      <c r="I15" s="86"/>
      <c r="L15" s="86"/>
      <c r="M15" s="86"/>
      <c r="N15" s="86"/>
    </row>
    <row r="16" spans="1:14" s="9" customFormat="1" ht="36.75" customHeight="1">
      <c r="A16" s="235"/>
      <c r="B16" s="77" t="s">
        <v>278</v>
      </c>
      <c r="C16" s="16"/>
      <c r="D16" s="64"/>
      <c r="E16" s="64">
        <v>23</v>
      </c>
      <c r="F16" s="64">
        <v>40.200000000000003</v>
      </c>
      <c r="G16" s="20">
        <f t="shared" si="2"/>
        <v>17.200000000000003</v>
      </c>
      <c r="H16" s="20">
        <f t="shared" si="4"/>
        <v>42.7860696517413</v>
      </c>
      <c r="I16" s="86"/>
      <c r="L16" s="87"/>
      <c r="M16" s="87"/>
      <c r="N16" s="87"/>
    </row>
    <row r="17" spans="1:14" s="9" customFormat="1" ht="18.75" customHeight="1">
      <c r="A17" s="235"/>
      <c r="B17" s="77" t="s">
        <v>164</v>
      </c>
      <c r="C17" s="16"/>
      <c r="D17" s="64"/>
      <c r="E17" s="64"/>
      <c r="F17" s="64">
        <v>2.6</v>
      </c>
      <c r="G17" s="20">
        <f t="shared" si="2"/>
        <v>2.6</v>
      </c>
      <c r="H17" s="20">
        <f t="shared" si="4"/>
        <v>100</v>
      </c>
      <c r="I17" s="86"/>
      <c r="L17" s="87"/>
      <c r="M17" s="87"/>
      <c r="N17" s="87"/>
    </row>
    <row r="18" spans="1:14" s="9" customFormat="1" ht="18" customHeight="1">
      <c r="A18" s="235"/>
      <c r="B18" s="77" t="s">
        <v>129</v>
      </c>
      <c r="C18" s="16"/>
      <c r="D18" s="64"/>
      <c r="E18" s="64">
        <v>6</v>
      </c>
      <c r="F18" s="64"/>
      <c r="G18" s="20">
        <f t="shared" si="2"/>
        <v>-6</v>
      </c>
      <c r="H18" s="20"/>
      <c r="I18" s="86"/>
      <c r="L18" s="87"/>
      <c r="M18" s="87"/>
      <c r="N18" s="87"/>
    </row>
    <row r="19" spans="1:14" s="9" customFormat="1" ht="35.25" customHeight="1">
      <c r="A19" s="235"/>
      <c r="B19" s="77" t="s">
        <v>323</v>
      </c>
      <c r="C19" s="16"/>
      <c r="D19" s="64"/>
      <c r="E19" s="64"/>
      <c r="F19" s="64">
        <v>54</v>
      </c>
      <c r="G19" s="20">
        <f t="shared" si="2"/>
        <v>54</v>
      </c>
      <c r="H19" s="20">
        <f t="shared" si="4"/>
        <v>100</v>
      </c>
      <c r="I19" s="86"/>
      <c r="L19" s="8"/>
      <c r="M19" s="8"/>
      <c r="N19" s="8"/>
    </row>
    <row r="20" spans="1:14" s="9" customFormat="1" ht="18" customHeight="1">
      <c r="A20" s="235"/>
      <c r="B20" s="41" t="s">
        <v>125</v>
      </c>
      <c r="C20" s="16"/>
      <c r="D20" s="64">
        <v>7523.5</v>
      </c>
      <c r="E20" s="64">
        <v>8603.7000000000007</v>
      </c>
      <c r="F20" s="64">
        <v>21666.799999999999</v>
      </c>
      <c r="G20" s="20">
        <f t="shared" ref="G20:G63" si="5">F20-E20</f>
        <v>13063.099999999999</v>
      </c>
      <c r="H20" s="20">
        <f t="shared" ref="H20:H64" si="6">(F20/E20)*100</f>
        <v>251.83118890709807</v>
      </c>
      <c r="L20" s="87"/>
      <c r="M20" s="87"/>
      <c r="N20" s="87"/>
    </row>
    <row r="21" spans="1:14" s="9" customFormat="1" ht="18" customHeight="1">
      <c r="A21" s="235"/>
      <c r="B21" s="41" t="s">
        <v>151</v>
      </c>
      <c r="C21" s="16"/>
      <c r="D21" s="64">
        <v>115.2</v>
      </c>
      <c r="E21" s="64">
        <v>564</v>
      </c>
      <c r="F21" s="64">
        <v>542.9</v>
      </c>
      <c r="G21" s="20">
        <f t="shared" si="5"/>
        <v>-21.100000000000023</v>
      </c>
      <c r="H21" s="20"/>
      <c r="I21" s="8"/>
    </row>
    <row r="22" spans="1:14" s="9" customFormat="1" ht="18" customHeight="1">
      <c r="A22" s="234" t="s">
        <v>201</v>
      </c>
      <c r="B22" s="76" t="s">
        <v>1</v>
      </c>
      <c r="C22" s="96">
        <v>1012</v>
      </c>
      <c r="D22" s="80">
        <v>25651.7</v>
      </c>
      <c r="E22" s="80">
        <v>58129.1</v>
      </c>
      <c r="F22" s="80">
        <v>54794.5</v>
      </c>
      <c r="G22" s="23">
        <f t="shared" si="5"/>
        <v>-3334.5999999999985</v>
      </c>
      <c r="H22" s="23">
        <f t="shared" si="6"/>
        <v>94.263458405514626</v>
      </c>
      <c r="I22" s="86"/>
      <c r="J22" s="86"/>
      <c r="L22" s="86"/>
      <c r="M22" s="86"/>
      <c r="N22" s="86"/>
    </row>
    <row r="23" spans="1:14" s="9" customFormat="1" ht="23.25" customHeight="1">
      <c r="A23" s="234" t="s">
        <v>202</v>
      </c>
      <c r="B23" s="76" t="s">
        <v>2</v>
      </c>
      <c r="C23" s="96">
        <v>1013</v>
      </c>
      <c r="D23" s="80">
        <v>5620.3</v>
      </c>
      <c r="E23" s="80">
        <v>12821.6</v>
      </c>
      <c r="F23" s="80">
        <v>11934.2</v>
      </c>
      <c r="G23" s="23">
        <f t="shared" si="5"/>
        <v>-887.39999999999964</v>
      </c>
      <c r="H23" s="23">
        <f t="shared" si="6"/>
        <v>93.078866912085857</v>
      </c>
      <c r="I23" s="86"/>
      <c r="M23" s="8"/>
      <c r="N23" s="8"/>
    </row>
    <row r="24" spans="1:14" s="9" customFormat="1" ht="18" customHeight="1">
      <c r="A24" s="234" t="s">
        <v>293</v>
      </c>
      <c r="B24" s="76" t="s">
        <v>81</v>
      </c>
      <c r="C24" s="96">
        <v>1015</v>
      </c>
      <c r="D24" s="80">
        <f>SUM(D25:D47)</f>
        <v>722.09999999999991</v>
      </c>
      <c r="E24" s="80">
        <f t="shared" ref="E24" si="7">SUM(E25:E47)</f>
        <v>1468</v>
      </c>
      <c r="F24" s="80">
        <f>SUM(F25:F47)</f>
        <v>2124.2000000000003</v>
      </c>
      <c r="G24" s="23">
        <f t="shared" si="5"/>
        <v>656.20000000000027</v>
      </c>
      <c r="H24" s="23">
        <f t="shared" si="6"/>
        <v>144.70027247956406</v>
      </c>
      <c r="L24" s="87"/>
      <c r="M24" s="87"/>
      <c r="N24" s="87"/>
    </row>
    <row r="25" spans="1:14" ht="36.75" customHeight="1">
      <c r="A25" s="235"/>
      <c r="B25" s="67" t="s">
        <v>271</v>
      </c>
      <c r="C25" s="16"/>
      <c r="D25" s="64">
        <v>24.3</v>
      </c>
      <c r="E25" s="64">
        <v>17.5</v>
      </c>
      <c r="F25" s="64">
        <v>33.4</v>
      </c>
      <c r="G25" s="20">
        <f t="shared" si="5"/>
        <v>15.899999999999999</v>
      </c>
      <c r="H25" s="20">
        <f t="shared" si="6"/>
        <v>190.85714285714286</v>
      </c>
      <c r="I25" s="87"/>
      <c r="L25" s="87"/>
      <c r="M25" s="87"/>
      <c r="N25" s="87"/>
    </row>
    <row r="26" spans="1:14" ht="36.75" customHeight="1">
      <c r="A26" s="235"/>
      <c r="B26" s="77" t="s">
        <v>272</v>
      </c>
      <c r="C26" s="16"/>
      <c r="D26" s="64">
        <v>3.4</v>
      </c>
      <c r="E26" s="64">
        <v>9.8000000000000007</v>
      </c>
      <c r="F26" s="64">
        <v>2</v>
      </c>
      <c r="G26" s="20">
        <f t="shared" si="5"/>
        <v>-7.8000000000000007</v>
      </c>
      <c r="H26" s="20">
        <f t="shared" si="6"/>
        <v>20.408163265306118</v>
      </c>
      <c r="L26" s="87"/>
      <c r="M26" s="87"/>
      <c r="N26" s="87"/>
    </row>
    <row r="27" spans="1:14" ht="18" customHeight="1">
      <c r="A27" s="235"/>
      <c r="B27" s="77" t="s">
        <v>132</v>
      </c>
      <c r="C27" s="30"/>
      <c r="D27" s="64">
        <v>12</v>
      </c>
      <c r="E27" s="64">
        <v>30.3</v>
      </c>
      <c r="F27" s="64">
        <v>26.4</v>
      </c>
      <c r="G27" s="20">
        <f t="shared" si="5"/>
        <v>-3.9000000000000021</v>
      </c>
      <c r="H27" s="20">
        <f t="shared" si="6"/>
        <v>87.128712871287121</v>
      </c>
      <c r="L27" s="87"/>
      <c r="M27" s="87"/>
      <c r="N27" s="87"/>
    </row>
    <row r="28" spans="1:14" ht="18" customHeight="1">
      <c r="A28" s="235"/>
      <c r="B28" s="77" t="s">
        <v>273</v>
      </c>
      <c r="C28" s="30"/>
      <c r="D28" s="64">
        <v>3.9</v>
      </c>
      <c r="E28" s="64">
        <v>9.9</v>
      </c>
      <c r="F28" s="64">
        <v>6.6</v>
      </c>
      <c r="G28" s="20">
        <f t="shared" si="5"/>
        <v>-3.3000000000000007</v>
      </c>
      <c r="H28" s="20">
        <f t="shared" si="6"/>
        <v>66.666666666666657</v>
      </c>
      <c r="I28" s="87"/>
    </row>
    <row r="29" spans="1:14" ht="18" customHeight="1">
      <c r="A29" s="235"/>
      <c r="B29" s="77" t="s">
        <v>274</v>
      </c>
      <c r="C29" s="30"/>
      <c r="D29" s="64">
        <v>195.8</v>
      </c>
      <c r="E29" s="64">
        <v>225</v>
      </c>
      <c r="F29" s="64">
        <v>338.9</v>
      </c>
      <c r="G29" s="20">
        <f t="shared" si="5"/>
        <v>113.89999999999998</v>
      </c>
      <c r="H29" s="20">
        <f t="shared" si="6"/>
        <v>150.62222222222221</v>
      </c>
      <c r="I29" s="87"/>
    </row>
    <row r="30" spans="1:14" ht="18" customHeight="1">
      <c r="A30" s="235"/>
      <c r="B30" s="77" t="s">
        <v>134</v>
      </c>
      <c r="C30" s="30"/>
      <c r="D30" s="64"/>
      <c r="E30" s="64">
        <v>34.799999999999997</v>
      </c>
      <c r="F30" s="64"/>
      <c r="G30" s="20">
        <f t="shared" si="5"/>
        <v>-34.799999999999997</v>
      </c>
      <c r="H30" s="20">
        <f t="shared" si="6"/>
        <v>0</v>
      </c>
      <c r="I30" s="87"/>
      <c r="L30" s="201"/>
      <c r="M30" s="201"/>
      <c r="N30" s="201"/>
    </row>
    <row r="31" spans="1:14" ht="37.5" customHeight="1">
      <c r="A31" s="235"/>
      <c r="B31" s="77" t="s">
        <v>275</v>
      </c>
      <c r="C31" s="30"/>
      <c r="D31" s="64">
        <v>28.7</v>
      </c>
      <c r="E31" s="64">
        <v>31.8</v>
      </c>
      <c r="F31" s="64">
        <v>23.6</v>
      </c>
      <c r="G31" s="20">
        <f t="shared" si="5"/>
        <v>-8.1999999999999993</v>
      </c>
      <c r="H31" s="20">
        <f t="shared" si="6"/>
        <v>74.213836477987428</v>
      </c>
      <c r="I31" s="87"/>
      <c r="L31" s="87"/>
      <c r="M31" s="87"/>
      <c r="N31" s="87"/>
    </row>
    <row r="32" spans="1:14" ht="18" customHeight="1">
      <c r="A32" s="235"/>
      <c r="B32" s="77" t="s">
        <v>136</v>
      </c>
      <c r="C32" s="30"/>
      <c r="D32" s="64">
        <v>3.5</v>
      </c>
      <c r="E32" s="64">
        <v>5.7</v>
      </c>
      <c r="F32" s="48">
        <v>5.7</v>
      </c>
      <c r="G32" s="20">
        <f t="shared" si="5"/>
        <v>0</v>
      </c>
      <c r="H32" s="20">
        <f t="shared" si="6"/>
        <v>100</v>
      </c>
      <c r="I32" s="87"/>
      <c r="L32" s="201"/>
      <c r="M32" s="201"/>
      <c r="N32" s="201"/>
    </row>
    <row r="33" spans="1:14" ht="18" customHeight="1">
      <c r="A33" s="235"/>
      <c r="B33" s="77" t="s">
        <v>137</v>
      </c>
      <c r="C33" s="16"/>
      <c r="D33" s="64">
        <v>1.4</v>
      </c>
      <c r="E33" s="64">
        <v>2.5</v>
      </c>
      <c r="F33" s="48">
        <v>2.7</v>
      </c>
      <c r="G33" s="20">
        <f t="shared" si="5"/>
        <v>0.20000000000000018</v>
      </c>
      <c r="H33" s="20">
        <f t="shared" si="6"/>
        <v>108</v>
      </c>
      <c r="I33" s="86"/>
      <c r="L33" s="87"/>
      <c r="M33" s="87"/>
      <c r="N33" s="87"/>
    </row>
    <row r="34" spans="1:14" ht="18" customHeight="1">
      <c r="A34" s="235"/>
      <c r="B34" s="77" t="s">
        <v>138</v>
      </c>
      <c r="C34" s="16"/>
      <c r="D34" s="64">
        <v>8</v>
      </c>
      <c r="E34" s="64">
        <v>14.7</v>
      </c>
      <c r="F34" s="48">
        <v>20.8</v>
      </c>
      <c r="G34" s="20">
        <f t="shared" si="5"/>
        <v>6.1000000000000014</v>
      </c>
      <c r="H34" s="20">
        <f t="shared" si="6"/>
        <v>141.49659863945578</v>
      </c>
      <c r="L34" s="201"/>
      <c r="M34" s="201"/>
      <c r="N34" s="201"/>
    </row>
    <row r="35" spans="1:14" ht="18" customHeight="1">
      <c r="A35" s="235"/>
      <c r="B35" s="189" t="s">
        <v>227</v>
      </c>
      <c r="C35" s="16"/>
      <c r="D35" s="64">
        <v>2.2000000000000002</v>
      </c>
      <c r="E35" s="64">
        <v>12.8</v>
      </c>
      <c r="F35" s="64">
        <v>31.8</v>
      </c>
      <c r="G35" s="20">
        <f t="shared" si="5"/>
        <v>19</v>
      </c>
      <c r="H35" s="20">
        <f t="shared" si="6"/>
        <v>248.4375</v>
      </c>
      <c r="L35" s="200"/>
      <c r="M35" s="200"/>
      <c r="N35" s="200"/>
    </row>
    <row r="36" spans="1:14" ht="18" customHeight="1">
      <c r="A36" s="235"/>
      <c r="B36" s="77" t="s">
        <v>140</v>
      </c>
      <c r="C36" s="16"/>
      <c r="D36" s="64">
        <v>8.6999999999999993</v>
      </c>
      <c r="E36" s="64">
        <v>4.7</v>
      </c>
      <c r="F36" s="64">
        <v>4.7</v>
      </c>
      <c r="G36" s="20">
        <f t="shared" si="5"/>
        <v>0</v>
      </c>
      <c r="H36" s="20">
        <f t="shared" si="6"/>
        <v>100</v>
      </c>
    </row>
    <row r="37" spans="1:14" ht="18" customHeight="1">
      <c r="A37" s="235"/>
      <c r="B37" s="77" t="s">
        <v>141</v>
      </c>
      <c r="C37" s="16"/>
      <c r="D37" s="64">
        <v>6.3</v>
      </c>
      <c r="E37" s="64">
        <v>15</v>
      </c>
      <c r="F37" s="64">
        <v>17.8</v>
      </c>
      <c r="G37" s="20">
        <f t="shared" si="5"/>
        <v>2.8000000000000007</v>
      </c>
      <c r="H37" s="20">
        <f t="shared" si="6"/>
        <v>118.66666666666667</v>
      </c>
    </row>
    <row r="38" spans="1:14" ht="18" customHeight="1">
      <c r="A38" s="235"/>
      <c r="B38" s="78" t="s">
        <v>146</v>
      </c>
      <c r="C38" s="16"/>
      <c r="D38" s="64"/>
      <c r="E38" s="64">
        <v>4</v>
      </c>
      <c r="F38" s="64">
        <v>2.4</v>
      </c>
      <c r="G38" s="20">
        <f t="shared" si="5"/>
        <v>-1.6</v>
      </c>
      <c r="H38" s="20">
        <f t="shared" si="6"/>
        <v>60</v>
      </c>
    </row>
    <row r="39" spans="1:14" ht="18" customHeight="1">
      <c r="A39" s="235"/>
      <c r="B39" s="78" t="s">
        <v>223</v>
      </c>
      <c r="C39" s="98"/>
      <c r="D39" s="64"/>
      <c r="E39" s="64">
        <v>2.5</v>
      </c>
      <c r="F39" s="64">
        <v>4.9000000000000004</v>
      </c>
      <c r="G39" s="20">
        <f t="shared" si="5"/>
        <v>2.4000000000000004</v>
      </c>
      <c r="H39" s="20">
        <f t="shared" si="6"/>
        <v>196.00000000000003</v>
      </c>
    </row>
    <row r="40" spans="1:14" ht="95.25" customHeight="1">
      <c r="A40" s="235"/>
      <c r="B40" s="78" t="s">
        <v>347</v>
      </c>
      <c r="C40" s="16"/>
      <c r="D40" s="64">
        <v>30.4</v>
      </c>
      <c r="E40" s="64">
        <v>40.4</v>
      </c>
      <c r="F40" s="64">
        <v>182.9</v>
      </c>
      <c r="G40" s="20">
        <f t="shared" si="5"/>
        <v>142.5</v>
      </c>
      <c r="H40" s="20">
        <f t="shared" si="6"/>
        <v>452.72277227722776</v>
      </c>
    </row>
    <row r="41" spans="1:14" ht="18" customHeight="1">
      <c r="A41" s="235"/>
      <c r="B41" s="79" t="s">
        <v>148</v>
      </c>
      <c r="C41" s="16"/>
      <c r="D41" s="64">
        <v>2.4</v>
      </c>
      <c r="E41" s="64">
        <v>1.4</v>
      </c>
      <c r="F41" s="64"/>
      <c r="G41" s="20">
        <f t="shared" si="5"/>
        <v>-1.4</v>
      </c>
      <c r="H41" s="20"/>
    </row>
    <row r="42" spans="1:14" ht="18" customHeight="1">
      <c r="A42" s="235"/>
      <c r="B42" s="79" t="s">
        <v>276</v>
      </c>
      <c r="C42" s="16"/>
      <c r="D42" s="64"/>
      <c r="E42" s="64">
        <v>3.4</v>
      </c>
      <c r="F42" s="64">
        <v>14.6</v>
      </c>
      <c r="G42" s="20">
        <f t="shared" si="5"/>
        <v>11.2</v>
      </c>
      <c r="H42" s="20">
        <f t="shared" si="6"/>
        <v>429.41176470588232</v>
      </c>
    </row>
    <row r="43" spans="1:14" ht="18" customHeight="1">
      <c r="A43" s="235"/>
      <c r="B43" s="79" t="s">
        <v>169</v>
      </c>
      <c r="C43" s="16"/>
      <c r="D43" s="64">
        <v>0.5</v>
      </c>
      <c r="E43" s="64">
        <v>0.9</v>
      </c>
      <c r="F43" s="64">
        <v>0.5</v>
      </c>
      <c r="G43" s="20">
        <f t="shared" si="5"/>
        <v>-0.4</v>
      </c>
      <c r="H43" s="20">
        <f t="shared" si="6"/>
        <v>55.555555555555557</v>
      </c>
    </row>
    <row r="44" spans="1:14" ht="18" customHeight="1">
      <c r="A44" s="235"/>
      <c r="B44" s="77" t="s">
        <v>324</v>
      </c>
      <c r="C44" s="16"/>
      <c r="D44" s="64"/>
      <c r="E44" s="64">
        <v>3</v>
      </c>
      <c r="F44" s="64">
        <v>35.799999999999997</v>
      </c>
      <c r="G44" s="20">
        <f t="shared" si="5"/>
        <v>32.799999999999997</v>
      </c>
      <c r="H44" s="20">
        <f t="shared" si="6"/>
        <v>1193.3333333333333</v>
      </c>
    </row>
    <row r="45" spans="1:14" ht="36" customHeight="1">
      <c r="A45" s="235"/>
      <c r="B45" s="77" t="s">
        <v>170</v>
      </c>
      <c r="C45" s="16"/>
      <c r="D45" s="64">
        <v>0.5</v>
      </c>
      <c r="E45" s="64"/>
      <c r="F45" s="64"/>
      <c r="G45" s="20">
        <f t="shared" si="5"/>
        <v>0</v>
      </c>
      <c r="H45" s="20"/>
    </row>
    <row r="46" spans="1:14" ht="18" customHeight="1">
      <c r="A46" s="235"/>
      <c r="B46" s="77" t="s">
        <v>149</v>
      </c>
      <c r="C46" s="16"/>
      <c r="D46" s="64">
        <v>390.1</v>
      </c>
      <c r="E46" s="64">
        <v>566.20000000000005</v>
      </c>
      <c r="F46" s="64">
        <v>1024.9000000000001</v>
      </c>
      <c r="G46" s="20">
        <f t="shared" si="5"/>
        <v>458.70000000000005</v>
      </c>
      <c r="H46" s="20">
        <f t="shared" si="6"/>
        <v>181.0137760508654</v>
      </c>
    </row>
    <row r="47" spans="1:14" ht="18" customHeight="1">
      <c r="A47" s="235"/>
      <c r="B47" s="77" t="s">
        <v>197</v>
      </c>
      <c r="C47" s="16"/>
      <c r="D47" s="64"/>
      <c r="E47" s="64">
        <v>431.7</v>
      </c>
      <c r="F47" s="64">
        <v>343.8</v>
      </c>
      <c r="G47" s="20">
        <f t="shared" si="5"/>
        <v>-87.899999999999977</v>
      </c>
      <c r="H47" s="20">
        <f t="shared" si="6"/>
        <v>79.638637943015993</v>
      </c>
    </row>
    <row r="48" spans="1:14" ht="18.75" customHeight="1">
      <c r="A48" s="233" t="s">
        <v>74</v>
      </c>
      <c r="B48" s="159" t="s">
        <v>77</v>
      </c>
      <c r="C48" s="157">
        <v>1020</v>
      </c>
      <c r="D48" s="158">
        <f>SUM(D49,D57,D58,D59)</f>
        <v>3298.3999999999996</v>
      </c>
      <c r="E48" s="158">
        <f>SUM(E49,E57,E58,E59)</f>
        <v>5391.3</v>
      </c>
      <c r="F48" s="158">
        <f>SUM(F49,F57,F58,F59)</f>
        <v>6973.0000000000009</v>
      </c>
      <c r="G48" s="152">
        <f t="shared" si="5"/>
        <v>1581.7000000000007</v>
      </c>
      <c r="H48" s="152">
        <f t="shared" si="6"/>
        <v>129.33800753065125</v>
      </c>
    </row>
    <row r="49" spans="1:8" s="9" customFormat="1" ht="19.5" customHeight="1">
      <c r="A49" s="234" t="s">
        <v>203</v>
      </c>
      <c r="B49" s="76" t="s">
        <v>93</v>
      </c>
      <c r="C49" s="96">
        <v>1021</v>
      </c>
      <c r="D49" s="80">
        <f>SUM(D50:D55)</f>
        <v>24.1</v>
      </c>
      <c r="E49" s="202">
        <f>SUM(E50:E56)</f>
        <v>99.2</v>
      </c>
      <c r="F49" s="202">
        <f>SUM(F50:F55)</f>
        <v>70.300000000000011</v>
      </c>
      <c r="G49" s="23">
        <f t="shared" si="5"/>
        <v>-28.899999999999991</v>
      </c>
      <c r="H49" s="23">
        <f t="shared" si="6"/>
        <v>70.866935483870975</v>
      </c>
    </row>
    <row r="50" spans="1:8" ht="37.5" customHeight="1">
      <c r="A50" s="235"/>
      <c r="B50" s="41" t="s">
        <v>355</v>
      </c>
      <c r="C50" s="16"/>
      <c r="D50" s="64">
        <v>2</v>
      </c>
      <c r="E50" s="173">
        <v>27</v>
      </c>
      <c r="F50" s="173">
        <v>39.700000000000003</v>
      </c>
      <c r="G50" s="20">
        <f t="shared" si="5"/>
        <v>12.700000000000003</v>
      </c>
      <c r="H50" s="20"/>
    </row>
    <row r="51" spans="1:8" ht="18" customHeight="1">
      <c r="A51" s="236"/>
      <c r="B51" s="77" t="s">
        <v>126</v>
      </c>
      <c r="C51" s="30"/>
      <c r="D51" s="64"/>
      <c r="E51" s="64">
        <v>8</v>
      </c>
      <c r="F51" s="64"/>
      <c r="G51" s="20">
        <f t="shared" si="5"/>
        <v>-8</v>
      </c>
      <c r="H51" s="20"/>
    </row>
    <row r="52" spans="1:8" ht="18" customHeight="1">
      <c r="A52" s="236"/>
      <c r="B52" s="77" t="s">
        <v>127</v>
      </c>
      <c r="C52" s="16"/>
      <c r="D52" s="64"/>
      <c r="E52" s="64">
        <v>14</v>
      </c>
      <c r="F52" s="64">
        <v>5.5</v>
      </c>
      <c r="G52" s="20">
        <f t="shared" si="5"/>
        <v>-8.5</v>
      </c>
      <c r="H52" s="20">
        <f>G52/F52*100</f>
        <v>-154.54545454545453</v>
      </c>
    </row>
    <row r="53" spans="1:8" ht="18" customHeight="1">
      <c r="A53" s="236"/>
      <c r="B53" s="77" t="s">
        <v>162</v>
      </c>
      <c r="C53" s="16"/>
      <c r="D53" s="64">
        <v>4.3</v>
      </c>
      <c r="E53" s="64">
        <v>17.899999999999999</v>
      </c>
      <c r="F53" s="64"/>
      <c r="G53" s="20">
        <f t="shared" si="5"/>
        <v>-17.899999999999999</v>
      </c>
      <c r="H53" s="20"/>
    </row>
    <row r="54" spans="1:8" ht="18" customHeight="1">
      <c r="A54" s="236"/>
      <c r="B54" s="77" t="s">
        <v>128</v>
      </c>
      <c r="C54" s="16"/>
      <c r="D54" s="64">
        <v>12.8</v>
      </c>
      <c r="E54" s="64">
        <v>5.0999999999999996</v>
      </c>
      <c r="F54" s="64">
        <v>5.0999999999999996</v>
      </c>
      <c r="G54" s="20">
        <f t="shared" si="5"/>
        <v>0</v>
      </c>
      <c r="H54" s="20">
        <f t="shared" ref="H54:H55" si="8">G54/F54*100</f>
        <v>0</v>
      </c>
    </row>
    <row r="55" spans="1:8" ht="39" customHeight="1">
      <c r="A55" s="236"/>
      <c r="B55" s="77" t="s">
        <v>278</v>
      </c>
      <c r="C55" s="16"/>
      <c r="D55" s="64">
        <v>5</v>
      </c>
      <c r="E55" s="64">
        <v>25.2</v>
      </c>
      <c r="F55" s="64">
        <v>20</v>
      </c>
      <c r="G55" s="20">
        <f t="shared" si="5"/>
        <v>-5.1999999999999993</v>
      </c>
      <c r="H55" s="20">
        <f t="shared" si="8"/>
        <v>-25.999999999999996</v>
      </c>
    </row>
    <row r="56" spans="1:8" ht="20.25" customHeight="1">
      <c r="A56" s="236"/>
      <c r="B56" s="77" t="s">
        <v>172</v>
      </c>
      <c r="C56" s="16"/>
      <c r="D56" s="64"/>
      <c r="E56" s="64">
        <v>2</v>
      </c>
      <c r="F56" s="64"/>
      <c r="G56" s="20"/>
      <c r="H56" s="20"/>
    </row>
    <row r="57" spans="1:8" s="9" customFormat="1" ht="18" customHeight="1">
      <c r="A57" s="234" t="s">
        <v>204</v>
      </c>
      <c r="B57" s="76" t="s">
        <v>1</v>
      </c>
      <c r="C57" s="96">
        <v>1022</v>
      </c>
      <c r="D57" s="80">
        <v>2639.8</v>
      </c>
      <c r="E57" s="80">
        <v>4200</v>
      </c>
      <c r="F57" s="80">
        <v>5540.3</v>
      </c>
      <c r="G57" s="23">
        <f t="shared" si="5"/>
        <v>1340.3000000000002</v>
      </c>
      <c r="H57" s="23">
        <f t="shared" si="6"/>
        <v>131.91190476190476</v>
      </c>
    </row>
    <row r="58" spans="1:8" s="9" customFormat="1" ht="21.75" customHeight="1">
      <c r="A58" s="234" t="s">
        <v>205</v>
      </c>
      <c r="B58" s="76" t="s">
        <v>2</v>
      </c>
      <c r="C58" s="96">
        <v>1023</v>
      </c>
      <c r="D58" s="80">
        <v>544.79999999999995</v>
      </c>
      <c r="E58" s="80">
        <v>923.1</v>
      </c>
      <c r="F58" s="80">
        <v>1212.3</v>
      </c>
      <c r="G58" s="23">
        <f t="shared" si="5"/>
        <v>289.19999999999993</v>
      </c>
      <c r="H58" s="23">
        <f t="shared" si="6"/>
        <v>131.32921676958077</v>
      </c>
    </row>
    <row r="59" spans="1:8" s="9" customFormat="1" ht="17.25" customHeight="1">
      <c r="A59" s="234" t="s">
        <v>294</v>
      </c>
      <c r="B59" s="203" t="s">
        <v>177</v>
      </c>
      <c r="C59" s="96">
        <v>1025</v>
      </c>
      <c r="D59" s="80">
        <f>SUM(D60:D66)</f>
        <v>89.699999999999989</v>
      </c>
      <c r="E59" s="202">
        <f>SUM(E60:E66)</f>
        <v>169</v>
      </c>
      <c r="F59" s="202">
        <f>SUM(F60:F66)</f>
        <v>150.10000000000002</v>
      </c>
      <c r="G59" s="23">
        <f t="shared" si="5"/>
        <v>-18.899999999999977</v>
      </c>
      <c r="H59" s="23">
        <f t="shared" si="6"/>
        <v>88.816568047337299</v>
      </c>
    </row>
    <row r="60" spans="1:8" ht="18" customHeight="1">
      <c r="A60" s="236"/>
      <c r="B60" s="77" t="s">
        <v>172</v>
      </c>
      <c r="C60" s="30"/>
      <c r="D60" s="64">
        <v>0.5</v>
      </c>
      <c r="E60" s="173"/>
      <c r="F60" s="64">
        <v>3.4</v>
      </c>
      <c r="G60" s="20">
        <f t="shared" si="5"/>
        <v>3.4</v>
      </c>
      <c r="H60" s="20"/>
    </row>
    <row r="61" spans="1:8" ht="18" customHeight="1">
      <c r="A61" s="236"/>
      <c r="B61" s="67" t="s">
        <v>131</v>
      </c>
      <c r="C61" s="16"/>
      <c r="D61" s="64">
        <v>28.9</v>
      </c>
      <c r="E61" s="64">
        <v>52</v>
      </c>
      <c r="F61" s="48">
        <v>49.7</v>
      </c>
      <c r="G61" s="20">
        <f t="shared" si="5"/>
        <v>-2.2999999999999972</v>
      </c>
      <c r="H61" s="20">
        <f t="shared" si="6"/>
        <v>95.57692307692308</v>
      </c>
    </row>
    <row r="62" spans="1:8" ht="18" customHeight="1">
      <c r="A62" s="236"/>
      <c r="B62" s="77" t="s">
        <v>226</v>
      </c>
      <c r="C62" s="16"/>
      <c r="D62" s="64">
        <v>36.4</v>
      </c>
      <c r="E62" s="64">
        <v>80.099999999999994</v>
      </c>
      <c r="F62" s="48">
        <v>49.6</v>
      </c>
      <c r="G62" s="20">
        <f t="shared" si="5"/>
        <v>-30.499999999999993</v>
      </c>
      <c r="H62" s="20">
        <f t="shared" si="6"/>
        <v>61.922596754057437</v>
      </c>
    </row>
    <row r="63" spans="1:8" ht="18" customHeight="1">
      <c r="A63" s="236"/>
      <c r="B63" s="78" t="s">
        <v>146</v>
      </c>
      <c r="C63" s="16"/>
      <c r="D63" s="64">
        <v>1.6</v>
      </c>
      <c r="E63" s="64"/>
      <c r="F63" s="64"/>
      <c r="G63" s="20">
        <f t="shared" si="5"/>
        <v>0</v>
      </c>
      <c r="H63" s="20"/>
    </row>
    <row r="64" spans="1:8" ht="18" customHeight="1">
      <c r="A64" s="236"/>
      <c r="B64" s="79" t="s">
        <v>174</v>
      </c>
      <c r="C64" s="16"/>
      <c r="D64" s="64">
        <v>5.5</v>
      </c>
      <c r="E64" s="64">
        <v>36.9</v>
      </c>
      <c r="F64" s="48">
        <v>27.6</v>
      </c>
      <c r="G64" s="20">
        <f t="shared" ref="G64:G67" si="9">F64-E64</f>
        <v>-9.2999999999999972</v>
      </c>
      <c r="H64" s="20">
        <f t="shared" si="6"/>
        <v>74.796747967479689</v>
      </c>
    </row>
    <row r="65" spans="1:8" ht="18" customHeight="1">
      <c r="A65" s="236"/>
      <c r="B65" s="79" t="s">
        <v>276</v>
      </c>
      <c r="C65" s="16"/>
      <c r="D65" s="64">
        <v>1.2</v>
      </c>
      <c r="E65" s="80"/>
      <c r="F65" s="48"/>
      <c r="G65" s="20">
        <f t="shared" si="9"/>
        <v>0</v>
      </c>
      <c r="H65" s="20"/>
    </row>
    <row r="66" spans="1:8" ht="18" customHeight="1">
      <c r="A66" s="236"/>
      <c r="B66" s="78" t="s">
        <v>175</v>
      </c>
      <c r="C66" s="16"/>
      <c r="D66" s="64">
        <v>15.6</v>
      </c>
      <c r="E66" s="80"/>
      <c r="F66" s="64">
        <v>19.8</v>
      </c>
      <c r="G66" s="20">
        <f t="shared" si="9"/>
        <v>19.8</v>
      </c>
      <c r="H66" s="20"/>
    </row>
    <row r="67" spans="1:8" ht="36" customHeight="1">
      <c r="A67" s="233" t="s">
        <v>206</v>
      </c>
      <c r="B67" s="160" t="s">
        <v>10</v>
      </c>
      <c r="C67" s="157">
        <v>1030</v>
      </c>
      <c r="D67" s="158">
        <f>SUM(D68,D69,D70)</f>
        <v>225.8</v>
      </c>
      <c r="E67" s="158">
        <f t="shared" ref="E67:F67" si="10">SUM(E68,E69,E70)</f>
        <v>2383.8000000000002</v>
      </c>
      <c r="F67" s="158">
        <f t="shared" si="10"/>
        <v>3362.5000000000005</v>
      </c>
      <c r="G67" s="152">
        <f t="shared" si="9"/>
        <v>978.70000000000027</v>
      </c>
      <c r="H67" s="152">
        <f t="shared" ref="H67" si="11">(F67/E67)*100</f>
        <v>141.05629666918367</v>
      </c>
    </row>
    <row r="68" spans="1:8" s="9" customFormat="1" ht="18" customHeight="1">
      <c r="A68" s="234" t="s">
        <v>295</v>
      </c>
      <c r="B68" s="203" t="s">
        <v>1</v>
      </c>
      <c r="C68" s="96">
        <v>1032</v>
      </c>
      <c r="D68" s="80"/>
      <c r="E68" s="80">
        <v>1680</v>
      </c>
      <c r="F68" s="80">
        <v>2539.8000000000002</v>
      </c>
      <c r="G68" s="23">
        <f t="shared" ref="G68" si="12">F68-E68</f>
        <v>859.80000000000018</v>
      </c>
      <c r="H68" s="23">
        <f t="shared" ref="H68" si="13">(F68/E68)*100</f>
        <v>151.17857142857142</v>
      </c>
    </row>
    <row r="69" spans="1:8" s="9" customFormat="1" ht="18" customHeight="1">
      <c r="A69" s="234" t="s">
        <v>296</v>
      </c>
      <c r="B69" s="203" t="s">
        <v>298</v>
      </c>
      <c r="C69" s="204">
        <v>1033</v>
      </c>
      <c r="D69" s="80"/>
      <c r="E69" s="80">
        <v>369.3</v>
      </c>
      <c r="F69" s="80">
        <v>553.79999999999995</v>
      </c>
      <c r="G69" s="23">
        <f t="shared" ref="G69:G72" si="14">F69-E69</f>
        <v>184.49999999999994</v>
      </c>
      <c r="H69" s="23">
        <f t="shared" ref="H69:H71" si="15">(F69/E69)*100</f>
        <v>149.95938261575952</v>
      </c>
    </row>
    <row r="70" spans="1:8" s="9" customFormat="1" ht="18" customHeight="1">
      <c r="A70" s="234" t="s">
        <v>297</v>
      </c>
      <c r="B70" s="76" t="s">
        <v>288</v>
      </c>
      <c r="C70" s="96">
        <v>1035</v>
      </c>
      <c r="D70" s="205">
        <f>SUM(D71:D72)</f>
        <v>225.8</v>
      </c>
      <c r="E70" s="205">
        <f>E72+E71</f>
        <v>334.5</v>
      </c>
      <c r="F70" s="205">
        <f>SUM(F71:F72)</f>
        <v>268.89999999999998</v>
      </c>
      <c r="G70" s="23">
        <f t="shared" si="14"/>
        <v>-65.600000000000023</v>
      </c>
      <c r="H70" s="23">
        <f t="shared" si="15"/>
        <v>80.388639760837066</v>
      </c>
    </row>
    <row r="71" spans="1:8" ht="18" customHeight="1">
      <c r="A71" s="236"/>
      <c r="B71" s="77" t="s">
        <v>150</v>
      </c>
      <c r="C71" s="16"/>
      <c r="D71" s="64">
        <v>129.4</v>
      </c>
      <c r="E71" s="64">
        <v>142.5</v>
      </c>
      <c r="F71" s="64">
        <v>133</v>
      </c>
      <c r="G71" s="20">
        <f t="shared" si="14"/>
        <v>-9.5</v>
      </c>
      <c r="H71" s="20">
        <f t="shared" si="15"/>
        <v>93.333333333333329</v>
      </c>
    </row>
    <row r="72" spans="1:8" ht="18" customHeight="1">
      <c r="A72" s="236"/>
      <c r="B72" s="21" t="s">
        <v>155</v>
      </c>
      <c r="C72" s="16"/>
      <c r="D72" s="64">
        <v>96.4</v>
      </c>
      <c r="E72" s="64">
        <v>192</v>
      </c>
      <c r="F72" s="64">
        <v>135.9</v>
      </c>
      <c r="G72" s="20">
        <f t="shared" si="14"/>
        <v>-56.099999999999994</v>
      </c>
      <c r="H72" s="20"/>
    </row>
    <row r="73" spans="1:8" ht="57.75" customHeight="1">
      <c r="A73" s="237" t="s">
        <v>78</v>
      </c>
      <c r="B73" s="63" t="s">
        <v>269</v>
      </c>
      <c r="C73" s="16"/>
      <c r="D73" s="66">
        <f>SUM(D75)</f>
        <v>131.69999999999999</v>
      </c>
      <c r="E73" s="66">
        <f t="shared" ref="E73:F73" si="16">SUM(E75)</f>
        <v>174.79999999999998</v>
      </c>
      <c r="F73" s="66">
        <f t="shared" si="16"/>
        <v>121.89999999999999</v>
      </c>
      <c r="G73" s="17">
        <f t="shared" ref="G73:G87" si="17">F73-E73</f>
        <v>-52.899999999999991</v>
      </c>
      <c r="H73" s="17">
        <f t="shared" ref="H73:H80" si="18">(F73/E73)*100</f>
        <v>69.736842105263165</v>
      </c>
    </row>
    <row r="74" spans="1:8" ht="18.75" customHeight="1">
      <c r="A74" s="238"/>
      <c r="B74" s="82" t="s">
        <v>72</v>
      </c>
      <c r="C74" s="16"/>
      <c r="D74" s="64"/>
      <c r="E74" s="64"/>
      <c r="F74" s="64"/>
      <c r="G74" s="20">
        <f t="shared" si="17"/>
        <v>0</v>
      </c>
      <c r="H74" s="20"/>
    </row>
    <row r="75" spans="1:8" ht="36.75" customHeight="1">
      <c r="A75" s="239" t="s">
        <v>194</v>
      </c>
      <c r="B75" s="161" t="s">
        <v>76</v>
      </c>
      <c r="C75" s="157">
        <v>1010</v>
      </c>
      <c r="D75" s="158">
        <f>SUM(D76,D83,D84)</f>
        <v>131.69999999999999</v>
      </c>
      <c r="E75" s="158">
        <f>SUM(E76,E83,E84)</f>
        <v>174.79999999999998</v>
      </c>
      <c r="F75" s="158">
        <f>SUM(F76,F85,F83,F84)</f>
        <v>121.89999999999999</v>
      </c>
      <c r="G75" s="152">
        <f t="shared" si="17"/>
        <v>-52.899999999999991</v>
      </c>
      <c r="H75" s="152">
        <f t="shared" si="18"/>
        <v>69.736842105263165</v>
      </c>
    </row>
    <row r="76" spans="1:8" s="9" customFormat="1" ht="22.5" customHeight="1">
      <c r="A76" s="240" t="s">
        <v>310</v>
      </c>
      <c r="B76" s="76" t="s">
        <v>299</v>
      </c>
      <c r="C76" s="96">
        <v>1011</v>
      </c>
      <c r="D76" s="80"/>
      <c r="E76" s="80">
        <f>SUM(E77:E81)</f>
        <v>15.400000000000002</v>
      </c>
      <c r="F76" s="80">
        <f>SUM(F77:F82)</f>
        <v>15.9</v>
      </c>
      <c r="G76" s="23">
        <f t="shared" si="17"/>
        <v>0.49999999999999822</v>
      </c>
      <c r="H76" s="23">
        <f t="shared" si="18"/>
        <v>103.24675324675323</v>
      </c>
    </row>
    <row r="77" spans="1:8" ht="18" customHeight="1">
      <c r="A77" s="238"/>
      <c r="B77" s="41" t="s">
        <v>142</v>
      </c>
      <c r="C77" s="16"/>
      <c r="D77" s="64"/>
      <c r="E77" s="64">
        <v>7.5</v>
      </c>
      <c r="F77" s="64">
        <v>8.5</v>
      </c>
      <c r="G77" s="20">
        <f t="shared" si="17"/>
        <v>1</v>
      </c>
      <c r="H77" s="20">
        <f t="shared" si="18"/>
        <v>113.33333333333333</v>
      </c>
    </row>
    <row r="78" spans="1:8" ht="18" customHeight="1">
      <c r="A78" s="238"/>
      <c r="B78" s="41" t="s">
        <v>143</v>
      </c>
      <c r="C78" s="16"/>
      <c r="D78" s="64"/>
      <c r="E78" s="64">
        <v>0.9</v>
      </c>
      <c r="F78" s="64">
        <v>0.7</v>
      </c>
      <c r="G78" s="20">
        <f t="shared" si="17"/>
        <v>-0.20000000000000007</v>
      </c>
      <c r="H78" s="20">
        <f t="shared" si="18"/>
        <v>77.777777777777771</v>
      </c>
    </row>
    <row r="79" spans="1:8" ht="18" customHeight="1">
      <c r="A79" s="238"/>
      <c r="B79" s="41" t="s">
        <v>144</v>
      </c>
      <c r="C79" s="16"/>
      <c r="D79" s="64"/>
      <c r="E79" s="64">
        <v>6.4</v>
      </c>
      <c r="F79" s="64">
        <v>5.5</v>
      </c>
      <c r="G79" s="20">
        <f t="shared" si="17"/>
        <v>-0.90000000000000036</v>
      </c>
      <c r="H79" s="20">
        <f t="shared" si="18"/>
        <v>85.9375</v>
      </c>
    </row>
    <row r="80" spans="1:8" ht="18" customHeight="1">
      <c r="A80" s="238"/>
      <c r="B80" s="41" t="s">
        <v>145</v>
      </c>
      <c r="C80" s="16"/>
      <c r="D80" s="64"/>
      <c r="E80" s="64">
        <v>0.3</v>
      </c>
      <c r="F80" s="64">
        <v>0.4</v>
      </c>
      <c r="G80" s="20">
        <f t="shared" si="17"/>
        <v>0.10000000000000003</v>
      </c>
      <c r="H80" s="20">
        <f t="shared" si="18"/>
        <v>133.33333333333334</v>
      </c>
    </row>
    <row r="81" spans="1:8" ht="36.75" customHeight="1">
      <c r="A81" s="238"/>
      <c r="B81" s="41" t="s">
        <v>225</v>
      </c>
      <c r="C81" s="16"/>
      <c r="D81" s="64"/>
      <c r="E81" s="64">
        <v>0.3</v>
      </c>
      <c r="F81" s="64"/>
      <c r="G81" s="20">
        <f t="shared" si="17"/>
        <v>-0.3</v>
      </c>
      <c r="H81" s="20"/>
    </row>
    <row r="82" spans="1:8" ht="21.75" customHeight="1">
      <c r="A82" s="238"/>
      <c r="B82" s="41" t="s">
        <v>125</v>
      </c>
      <c r="C82" s="16"/>
      <c r="D82" s="64"/>
      <c r="E82" s="64"/>
      <c r="F82" s="64">
        <v>0.8</v>
      </c>
      <c r="G82" s="20"/>
      <c r="H82" s="20"/>
    </row>
    <row r="83" spans="1:8" ht="21.75" customHeight="1">
      <c r="A83" s="240" t="s">
        <v>207</v>
      </c>
      <c r="B83" s="203" t="s">
        <v>1</v>
      </c>
      <c r="C83" s="96">
        <v>1012</v>
      </c>
      <c r="D83" s="80">
        <v>108.1</v>
      </c>
      <c r="E83" s="80">
        <v>130.69999999999999</v>
      </c>
      <c r="F83" s="80">
        <v>83.2</v>
      </c>
      <c r="G83" s="23">
        <f>F83-E83</f>
        <v>-47.499999999999986</v>
      </c>
      <c r="H83" s="23">
        <f>(F83/E83)*100</f>
        <v>63.657230298393273</v>
      </c>
    </row>
    <row r="84" spans="1:8" ht="21.75" customHeight="1">
      <c r="A84" s="240" t="s">
        <v>208</v>
      </c>
      <c r="B84" s="203" t="s">
        <v>2</v>
      </c>
      <c r="C84" s="96">
        <v>1013</v>
      </c>
      <c r="D84" s="80">
        <v>23.6</v>
      </c>
      <c r="E84" s="80">
        <v>28.7</v>
      </c>
      <c r="F84" s="80">
        <v>18.3</v>
      </c>
      <c r="G84" s="23">
        <f>F84-E84</f>
        <v>-10.399999999999999</v>
      </c>
      <c r="H84" s="23">
        <f>(F84/E84)*100</f>
        <v>63.763066202090599</v>
      </c>
    </row>
    <row r="85" spans="1:8" ht="21.75" customHeight="1">
      <c r="A85" s="240" t="s">
        <v>362</v>
      </c>
      <c r="B85" s="76" t="s">
        <v>81</v>
      </c>
      <c r="C85" s="96">
        <v>1015</v>
      </c>
      <c r="D85" s="80"/>
      <c r="E85" s="80"/>
      <c r="F85" s="80">
        <v>4.5</v>
      </c>
      <c r="G85" s="23"/>
      <c r="H85" s="23"/>
    </row>
    <row r="86" spans="1:8" ht="21.75" customHeight="1">
      <c r="A86" s="238"/>
      <c r="B86" s="79" t="s">
        <v>195</v>
      </c>
      <c r="C86" s="16"/>
      <c r="D86" s="64"/>
      <c r="E86" s="64"/>
      <c r="F86" s="64">
        <v>4.5</v>
      </c>
      <c r="G86" s="20"/>
      <c r="H86" s="20"/>
    </row>
    <row r="87" spans="1:8" ht="37.5" customHeight="1">
      <c r="A87" s="237" t="s">
        <v>88</v>
      </c>
      <c r="B87" s="83" t="s">
        <v>178</v>
      </c>
      <c r="C87" s="28"/>
      <c r="D87" s="81">
        <f>SUM(D89,D114,D127)</f>
        <v>17406.3</v>
      </c>
      <c r="E87" s="81">
        <f>SUM(E89,E114,E127)</f>
        <v>0</v>
      </c>
      <c r="F87" s="81">
        <f>SUM(F89,F114,F127)</f>
        <v>0</v>
      </c>
      <c r="G87" s="17">
        <f t="shared" si="17"/>
        <v>0</v>
      </c>
      <c r="H87" s="17"/>
    </row>
    <row r="88" spans="1:8">
      <c r="A88" s="235"/>
      <c r="B88" s="82" t="s">
        <v>72</v>
      </c>
      <c r="C88" s="30"/>
      <c r="D88" s="66"/>
      <c r="E88" s="66"/>
      <c r="F88" s="66"/>
      <c r="G88" s="20">
        <f t="shared" ref="G88" si="19">F88-E88</f>
        <v>0</v>
      </c>
      <c r="H88" s="17"/>
    </row>
    <row r="89" spans="1:8" ht="39">
      <c r="A89" s="233" t="s">
        <v>89</v>
      </c>
      <c r="B89" s="159" t="s">
        <v>179</v>
      </c>
      <c r="C89" s="157">
        <v>1010</v>
      </c>
      <c r="D89" s="158">
        <f>D90+D97+D98+D99</f>
        <v>16247.3</v>
      </c>
      <c r="E89" s="158">
        <f t="shared" ref="E89:F89" si="20">SUM(E90,E97,E98,E99)</f>
        <v>0</v>
      </c>
      <c r="F89" s="158">
        <f t="shared" si="20"/>
        <v>0</v>
      </c>
      <c r="G89" s="152">
        <f>F89-E89</f>
        <v>0</v>
      </c>
      <c r="H89" s="152"/>
    </row>
    <row r="90" spans="1:8" s="9" customFormat="1">
      <c r="A90" s="234" t="s">
        <v>209</v>
      </c>
      <c r="B90" s="76" t="s">
        <v>93</v>
      </c>
      <c r="C90" s="96">
        <v>1011</v>
      </c>
      <c r="D90" s="80">
        <f>SUM(C91:D96)</f>
        <v>1633.3</v>
      </c>
      <c r="E90" s="80">
        <f>E93+E95</f>
        <v>0</v>
      </c>
      <c r="F90" s="80">
        <f>SUM(F91:F96)</f>
        <v>0</v>
      </c>
      <c r="G90" s="23">
        <f t="shared" ref="G90:G113" si="21">F90-E90</f>
        <v>0</v>
      </c>
      <c r="H90" s="23"/>
    </row>
    <row r="91" spans="1:8" ht="36" customHeight="1">
      <c r="A91" s="235"/>
      <c r="B91" s="67" t="s">
        <v>270</v>
      </c>
      <c r="C91" s="70"/>
      <c r="D91" s="64">
        <v>29.6</v>
      </c>
      <c r="E91" s="64" t="s">
        <v>357</v>
      </c>
      <c r="F91" s="182"/>
      <c r="G91" s="20"/>
      <c r="H91" s="20"/>
    </row>
    <row r="92" spans="1:8" ht="18" customHeight="1">
      <c r="A92" s="235"/>
      <c r="B92" s="41" t="s">
        <v>127</v>
      </c>
      <c r="C92" s="70"/>
      <c r="D92" s="64">
        <v>7.2</v>
      </c>
      <c r="E92" s="64"/>
      <c r="F92" s="182"/>
      <c r="G92" s="20">
        <f t="shared" si="21"/>
        <v>0</v>
      </c>
      <c r="H92" s="20"/>
    </row>
    <row r="93" spans="1:8" ht="18" customHeight="1">
      <c r="A93" s="235"/>
      <c r="B93" s="41" t="s">
        <v>126</v>
      </c>
      <c r="C93" s="70"/>
      <c r="D93" s="64">
        <v>4.5</v>
      </c>
      <c r="E93" s="64"/>
      <c r="F93" s="182"/>
      <c r="G93" s="20">
        <f t="shared" si="21"/>
        <v>0</v>
      </c>
      <c r="H93" s="20"/>
    </row>
    <row r="94" spans="1:8" ht="18" customHeight="1">
      <c r="A94" s="235"/>
      <c r="B94" s="41" t="s">
        <v>165</v>
      </c>
      <c r="C94" s="70"/>
      <c r="D94" s="64">
        <v>5.2</v>
      </c>
      <c r="E94" s="64"/>
      <c r="F94" s="182"/>
      <c r="G94" s="20">
        <f t="shared" si="21"/>
        <v>0</v>
      </c>
      <c r="H94" s="20"/>
    </row>
    <row r="95" spans="1:8" ht="18" customHeight="1">
      <c r="A95" s="235"/>
      <c r="B95" s="41" t="s">
        <v>125</v>
      </c>
      <c r="C95" s="70"/>
      <c r="D95" s="64">
        <v>1440.1</v>
      </c>
      <c r="E95" s="64"/>
      <c r="F95" s="182"/>
      <c r="G95" s="20">
        <f t="shared" si="21"/>
        <v>0</v>
      </c>
      <c r="H95" s="20"/>
    </row>
    <row r="96" spans="1:8" ht="18" customHeight="1">
      <c r="A96" s="235"/>
      <c r="B96" s="41" t="s">
        <v>151</v>
      </c>
      <c r="C96" s="70"/>
      <c r="D96" s="64">
        <v>146.69999999999999</v>
      </c>
      <c r="E96" s="64"/>
      <c r="F96" s="182"/>
      <c r="G96" s="20">
        <f t="shared" si="21"/>
        <v>0</v>
      </c>
      <c r="H96" s="20"/>
    </row>
    <row r="97" spans="1:8" s="9" customFormat="1" ht="20.100000000000001" customHeight="1">
      <c r="A97" s="234" t="s">
        <v>210</v>
      </c>
      <c r="B97" s="76" t="s">
        <v>1</v>
      </c>
      <c r="C97" s="96">
        <v>1012</v>
      </c>
      <c r="D97" s="80">
        <v>11835.3</v>
      </c>
      <c r="E97" s="80"/>
      <c r="F97" s="206"/>
      <c r="G97" s="23">
        <f t="shared" ref="G97:G98" si="22">F97-E97</f>
        <v>0</v>
      </c>
      <c r="H97" s="23"/>
    </row>
    <row r="98" spans="1:8" s="9" customFormat="1" ht="20.100000000000001" customHeight="1">
      <c r="A98" s="234" t="s">
        <v>211</v>
      </c>
      <c r="B98" s="76" t="s">
        <v>2</v>
      </c>
      <c r="C98" s="96">
        <v>1013</v>
      </c>
      <c r="D98" s="80">
        <v>2599</v>
      </c>
      <c r="E98" s="80"/>
      <c r="F98" s="207"/>
      <c r="G98" s="23">
        <f t="shared" si="22"/>
        <v>0</v>
      </c>
      <c r="H98" s="23"/>
    </row>
    <row r="99" spans="1:8" s="9" customFormat="1" ht="20.100000000000001" customHeight="1">
      <c r="A99" s="234" t="s">
        <v>300</v>
      </c>
      <c r="B99" s="76" t="s">
        <v>81</v>
      </c>
      <c r="C99" s="96">
        <v>1015</v>
      </c>
      <c r="D99" s="80">
        <f t="shared" ref="D99:E99" si="23">SUM(D100:D113)</f>
        <v>179.7</v>
      </c>
      <c r="E99" s="80">
        <f t="shared" si="23"/>
        <v>0</v>
      </c>
      <c r="F99" s="80">
        <f>SUM(F100:F113)</f>
        <v>0</v>
      </c>
      <c r="G99" s="23">
        <f t="shared" si="21"/>
        <v>0</v>
      </c>
      <c r="H99" s="23"/>
    </row>
    <row r="100" spans="1:8" ht="39" customHeight="1">
      <c r="A100" s="235"/>
      <c r="B100" s="67" t="s">
        <v>279</v>
      </c>
      <c r="C100" s="70"/>
      <c r="D100" s="64">
        <v>27.7</v>
      </c>
      <c r="E100" s="64"/>
      <c r="F100" s="182"/>
      <c r="G100" s="20">
        <f t="shared" si="21"/>
        <v>0</v>
      </c>
      <c r="H100" s="20"/>
    </row>
    <row r="101" spans="1:8" ht="57.75" customHeight="1">
      <c r="A101" s="235"/>
      <c r="B101" s="41" t="s">
        <v>130</v>
      </c>
      <c r="C101" s="70"/>
      <c r="D101" s="64">
        <v>0.9</v>
      </c>
      <c r="E101" s="64"/>
      <c r="F101" s="182"/>
      <c r="G101" s="20">
        <f t="shared" si="21"/>
        <v>0</v>
      </c>
      <c r="H101" s="20"/>
    </row>
    <row r="102" spans="1:8" ht="19.5" customHeight="1">
      <c r="A102" s="235"/>
      <c r="B102" s="41" t="s">
        <v>149</v>
      </c>
      <c r="C102" s="70"/>
      <c r="D102" s="64">
        <v>66.7</v>
      </c>
      <c r="E102" s="64"/>
      <c r="F102" s="182"/>
      <c r="G102" s="20">
        <f t="shared" si="21"/>
        <v>0</v>
      </c>
      <c r="H102" s="20"/>
    </row>
    <row r="103" spans="1:8">
      <c r="A103" s="235"/>
      <c r="B103" s="41" t="s">
        <v>132</v>
      </c>
      <c r="C103" s="70"/>
      <c r="D103" s="64">
        <v>7.5</v>
      </c>
      <c r="E103" s="64"/>
      <c r="F103" s="182"/>
      <c r="G103" s="20">
        <f t="shared" si="21"/>
        <v>0</v>
      </c>
      <c r="H103" s="20"/>
    </row>
    <row r="104" spans="1:8">
      <c r="A104" s="235"/>
      <c r="B104" s="41" t="s">
        <v>133</v>
      </c>
      <c r="C104" s="70"/>
      <c r="D104" s="64">
        <v>1.9</v>
      </c>
      <c r="E104" s="64"/>
      <c r="F104" s="182"/>
      <c r="G104" s="20">
        <f t="shared" si="21"/>
        <v>0</v>
      </c>
      <c r="H104" s="20"/>
    </row>
    <row r="105" spans="1:8" ht="37.5">
      <c r="A105" s="235"/>
      <c r="B105" s="41" t="s">
        <v>167</v>
      </c>
      <c r="C105" s="70"/>
      <c r="D105" s="64">
        <v>12.5</v>
      </c>
      <c r="E105" s="64"/>
      <c r="F105" s="182"/>
      <c r="G105" s="20">
        <f t="shared" si="21"/>
        <v>0</v>
      </c>
      <c r="H105" s="20"/>
    </row>
    <row r="106" spans="1:8" ht="18.75" customHeight="1">
      <c r="A106" s="235"/>
      <c r="B106" s="41" t="s">
        <v>135</v>
      </c>
      <c r="C106" s="70"/>
      <c r="D106" s="64">
        <v>1.3</v>
      </c>
      <c r="E106" s="64"/>
      <c r="F106" s="182"/>
      <c r="G106" s="20">
        <f t="shared" si="21"/>
        <v>0</v>
      </c>
      <c r="H106" s="20"/>
    </row>
    <row r="107" spans="1:8">
      <c r="A107" s="235"/>
      <c r="B107" s="41" t="s">
        <v>136</v>
      </c>
      <c r="C107" s="70"/>
      <c r="D107" s="64">
        <v>1.7</v>
      </c>
      <c r="E107" s="64"/>
      <c r="F107" s="182"/>
      <c r="G107" s="20">
        <f t="shared" si="21"/>
        <v>0</v>
      </c>
      <c r="H107" s="20"/>
    </row>
    <row r="108" spans="1:8">
      <c r="A108" s="235"/>
      <c r="B108" s="41" t="s">
        <v>137</v>
      </c>
      <c r="C108" s="70"/>
      <c r="D108" s="64">
        <v>2.4</v>
      </c>
      <c r="E108" s="64"/>
      <c r="F108" s="182"/>
      <c r="G108" s="20">
        <f t="shared" si="21"/>
        <v>0</v>
      </c>
      <c r="H108" s="20"/>
    </row>
    <row r="109" spans="1:8">
      <c r="A109" s="235"/>
      <c r="B109" s="41" t="s">
        <v>138</v>
      </c>
      <c r="C109" s="70"/>
      <c r="D109" s="64">
        <v>5.8</v>
      </c>
      <c r="E109" s="64"/>
      <c r="F109" s="182"/>
      <c r="G109" s="20">
        <f t="shared" si="21"/>
        <v>0</v>
      </c>
      <c r="H109" s="20"/>
    </row>
    <row r="110" spans="1:8" ht="19.5" customHeight="1">
      <c r="A110" s="235"/>
      <c r="B110" s="189" t="s">
        <v>139</v>
      </c>
      <c r="C110" s="70"/>
      <c r="D110" s="64">
        <v>21.2</v>
      </c>
      <c r="E110" s="64"/>
      <c r="F110" s="182"/>
      <c r="G110" s="20">
        <f t="shared" si="21"/>
        <v>0</v>
      </c>
      <c r="H110" s="20"/>
    </row>
    <row r="111" spans="1:8" ht="55.5" customHeight="1">
      <c r="A111" s="235"/>
      <c r="B111" s="78" t="s">
        <v>180</v>
      </c>
      <c r="C111" s="70"/>
      <c r="D111" s="64">
        <v>29.6</v>
      </c>
      <c r="E111" s="64"/>
      <c r="F111" s="182"/>
      <c r="G111" s="20">
        <f t="shared" si="21"/>
        <v>0</v>
      </c>
      <c r="H111" s="20"/>
    </row>
    <row r="112" spans="1:8" ht="20.25" customHeight="1">
      <c r="A112" s="235"/>
      <c r="B112" s="78" t="s">
        <v>148</v>
      </c>
      <c r="C112" s="70"/>
      <c r="D112" s="64">
        <v>0.2</v>
      </c>
      <c r="E112" s="64"/>
      <c r="F112" s="182"/>
      <c r="G112" s="20">
        <f t="shared" si="21"/>
        <v>0</v>
      </c>
      <c r="H112" s="20"/>
    </row>
    <row r="113" spans="1:8">
      <c r="A113" s="235"/>
      <c r="B113" s="78" t="s">
        <v>169</v>
      </c>
      <c r="C113" s="70"/>
      <c r="D113" s="64">
        <v>0.3</v>
      </c>
      <c r="E113" s="64"/>
      <c r="F113" s="182"/>
      <c r="G113" s="20">
        <f t="shared" si="21"/>
        <v>0</v>
      </c>
      <c r="H113" s="20"/>
    </row>
    <row r="114" spans="1:8" ht="20.100000000000001" customHeight="1">
      <c r="A114" s="233" t="s">
        <v>212</v>
      </c>
      <c r="B114" s="159" t="s">
        <v>181</v>
      </c>
      <c r="C114" s="157">
        <v>1020</v>
      </c>
      <c r="D114" s="162">
        <f>D115+D118+D119+D120</f>
        <v>1098.2</v>
      </c>
      <c r="E114" s="162">
        <f t="shared" ref="E114:F114" si="24">SUM(E120,E115)</f>
        <v>0</v>
      </c>
      <c r="F114" s="162">
        <f t="shared" si="24"/>
        <v>0</v>
      </c>
      <c r="G114" s="152">
        <f t="shared" ref="G114:G133" si="25">F114-E114</f>
        <v>0</v>
      </c>
      <c r="H114" s="152"/>
    </row>
    <row r="115" spans="1:8" s="9" customFormat="1" ht="20.100000000000001" customHeight="1">
      <c r="A115" s="234" t="s">
        <v>213</v>
      </c>
      <c r="B115" s="76" t="s">
        <v>93</v>
      </c>
      <c r="C115" s="96">
        <v>1021</v>
      </c>
      <c r="D115" s="202">
        <f>SUM(D116:D117)</f>
        <v>11.7</v>
      </c>
      <c r="E115" s="202">
        <f t="shared" ref="E115:F115" si="26">SUM(E116:E117)</f>
        <v>0</v>
      </c>
      <c r="F115" s="202">
        <f t="shared" si="26"/>
        <v>0</v>
      </c>
      <c r="G115" s="23">
        <f t="shared" si="25"/>
        <v>0</v>
      </c>
      <c r="H115" s="23"/>
    </row>
    <row r="116" spans="1:8" ht="19.5" customHeight="1">
      <c r="A116" s="235"/>
      <c r="B116" s="41" t="s">
        <v>128</v>
      </c>
      <c r="C116" s="16"/>
      <c r="D116" s="64">
        <v>4.5</v>
      </c>
      <c r="E116" s="64"/>
      <c r="F116" s="182"/>
      <c r="G116" s="20">
        <f t="shared" si="25"/>
        <v>0</v>
      </c>
      <c r="H116" s="20"/>
    </row>
    <row r="117" spans="1:8" ht="20.25" customHeight="1">
      <c r="A117" s="235"/>
      <c r="B117" s="41" t="s">
        <v>280</v>
      </c>
      <c r="C117" s="16"/>
      <c r="D117" s="64">
        <v>7.2</v>
      </c>
      <c r="E117" s="64"/>
      <c r="F117" s="182"/>
      <c r="G117" s="20">
        <f t="shared" si="25"/>
        <v>0</v>
      </c>
      <c r="H117" s="20"/>
    </row>
    <row r="118" spans="1:8" ht="20.25" customHeight="1">
      <c r="A118" s="234" t="s">
        <v>358</v>
      </c>
      <c r="B118" s="76" t="s">
        <v>1</v>
      </c>
      <c r="C118" s="96">
        <v>1022</v>
      </c>
      <c r="D118" s="80">
        <v>843.5</v>
      </c>
      <c r="E118" s="80"/>
      <c r="F118" s="205"/>
      <c r="G118" s="23"/>
      <c r="H118" s="23"/>
    </row>
    <row r="119" spans="1:8" ht="20.25" customHeight="1">
      <c r="A119" s="234" t="s">
        <v>359</v>
      </c>
      <c r="B119" s="76" t="s">
        <v>2</v>
      </c>
      <c r="C119" s="96">
        <v>1023</v>
      </c>
      <c r="D119" s="80">
        <v>190</v>
      </c>
      <c r="E119" s="80"/>
      <c r="F119" s="205"/>
      <c r="G119" s="23"/>
      <c r="H119" s="23"/>
    </row>
    <row r="120" spans="1:8" s="9" customFormat="1" ht="21" customHeight="1">
      <c r="A120" s="234" t="s">
        <v>369</v>
      </c>
      <c r="B120" s="76" t="s">
        <v>173</v>
      </c>
      <c r="C120" s="96">
        <v>1025</v>
      </c>
      <c r="D120" s="80">
        <f>SUM(D121:D126)</f>
        <v>52.999999999999993</v>
      </c>
      <c r="E120" s="80">
        <f t="shared" ref="E120:F120" si="27">SUM(E121:E126)</f>
        <v>0</v>
      </c>
      <c r="F120" s="80">
        <f t="shared" si="27"/>
        <v>0</v>
      </c>
      <c r="G120" s="23">
        <f t="shared" si="25"/>
        <v>0</v>
      </c>
      <c r="H120" s="23"/>
    </row>
    <row r="121" spans="1:8">
      <c r="A121" s="235"/>
      <c r="B121" s="67" t="s">
        <v>131</v>
      </c>
      <c r="C121" s="16"/>
      <c r="D121" s="64">
        <v>13.5</v>
      </c>
      <c r="E121" s="64"/>
      <c r="F121" s="182"/>
      <c r="G121" s="20">
        <f t="shared" si="25"/>
        <v>0</v>
      </c>
      <c r="H121" s="20"/>
    </row>
    <row r="122" spans="1:8" ht="18" customHeight="1">
      <c r="A122" s="235"/>
      <c r="B122" s="67" t="s">
        <v>226</v>
      </c>
      <c r="C122" s="16"/>
      <c r="D122" s="64">
        <v>28</v>
      </c>
      <c r="E122" s="64"/>
      <c r="F122" s="182"/>
      <c r="G122" s="20">
        <f t="shared" si="25"/>
        <v>0</v>
      </c>
      <c r="H122" s="20"/>
    </row>
    <row r="123" spans="1:8" ht="18" customHeight="1">
      <c r="A123" s="235"/>
      <c r="B123" s="67" t="s">
        <v>146</v>
      </c>
      <c r="C123" s="16"/>
      <c r="D123" s="64">
        <v>1.4</v>
      </c>
      <c r="E123" s="64"/>
      <c r="F123" s="182"/>
      <c r="G123" s="20">
        <f t="shared" si="25"/>
        <v>0</v>
      </c>
      <c r="H123" s="20"/>
    </row>
    <row r="124" spans="1:8" ht="18" customHeight="1">
      <c r="A124" s="235"/>
      <c r="B124" s="67" t="s">
        <v>281</v>
      </c>
      <c r="C124" s="16"/>
      <c r="D124" s="64">
        <v>0.3</v>
      </c>
      <c r="E124" s="64"/>
      <c r="F124" s="182"/>
      <c r="G124" s="20">
        <f t="shared" si="25"/>
        <v>0</v>
      </c>
      <c r="H124" s="20"/>
    </row>
    <row r="125" spans="1:8" ht="18" customHeight="1">
      <c r="A125" s="235"/>
      <c r="B125" s="67" t="s">
        <v>223</v>
      </c>
      <c r="C125" s="16"/>
      <c r="D125" s="64">
        <v>7.5</v>
      </c>
      <c r="E125" s="64"/>
      <c r="F125" s="182"/>
      <c r="G125" s="20">
        <f t="shared" si="25"/>
        <v>0</v>
      </c>
      <c r="H125" s="20"/>
    </row>
    <row r="126" spans="1:8">
      <c r="A126" s="235"/>
      <c r="B126" s="67" t="s">
        <v>195</v>
      </c>
      <c r="C126" s="16"/>
      <c r="D126" s="64">
        <v>2.2999999999999998</v>
      </c>
      <c r="E126" s="64"/>
      <c r="F126" s="182"/>
      <c r="G126" s="20">
        <f t="shared" si="25"/>
        <v>0</v>
      </c>
      <c r="H126" s="20"/>
    </row>
    <row r="127" spans="1:8" ht="35.25" customHeight="1">
      <c r="A127" s="233" t="s">
        <v>229</v>
      </c>
      <c r="B127" s="160" t="s">
        <v>10</v>
      </c>
      <c r="C127" s="157">
        <v>1030</v>
      </c>
      <c r="D127" s="158">
        <f>SUM(D128)</f>
        <v>60.8</v>
      </c>
      <c r="E127" s="158">
        <f t="shared" ref="E127:F127" si="28">SUM(E128)</f>
        <v>0</v>
      </c>
      <c r="F127" s="158">
        <f t="shared" si="28"/>
        <v>0</v>
      </c>
      <c r="G127" s="152">
        <f t="shared" si="25"/>
        <v>0</v>
      </c>
      <c r="H127" s="152"/>
    </row>
    <row r="128" spans="1:8" s="9" customFormat="1" ht="20.25" customHeight="1">
      <c r="A128" s="234" t="s">
        <v>301</v>
      </c>
      <c r="B128" s="208" t="s">
        <v>224</v>
      </c>
      <c r="C128" s="96">
        <v>1035</v>
      </c>
      <c r="D128" s="80">
        <f>SUM(D129:D130)</f>
        <v>60.8</v>
      </c>
      <c r="E128" s="80"/>
      <c r="F128" s="80">
        <f>SUM(F129:F130)</f>
        <v>0</v>
      </c>
      <c r="G128" s="23">
        <f t="shared" si="25"/>
        <v>0</v>
      </c>
      <c r="H128" s="23"/>
    </row>
    <row r="129" spans="1:11" ht="18" customHeight="1">
      <c r="A129" s="235"/>
      <c r="B129" s="41" t="s">
        <v>149</v>
      </c>
      <c r="C129" s="16"/>
      <c r="D129" s="64">
        <v>15.2</v>
      </c>
      <c r="E129" s="64"/>
      <c r="F129" s="183"/>
      <c r="G129" s="20">
        <f t="shared" si="25"/>
        <v>0</v>
      </c>
      <c r="H129" s="20"/>
    </row>
    <row r="130" spans="1:11" ht="18" customHeight="1">
      <c r="A130" s="238"/>
      <c r="B130" s="41" t="s">
        <v>151</v>
      </c>
      <c r="C130" s="16"/>
      <c r="D130" s="64">
        <v>45.6</v>
      </c>
      <c r="E130" s="64"/>
      <c r="F130" s="183"/>
      <c r="G130" s="20">
        <f t="shared" si="25"/>
        <v>0</v>
      </c>
      <c r="H130" s="20"/>
    </row>
    <row r="131" spans="1:11" ht="57.75" customHeight="1">
      <c r="A131" s="237" t="s">
        <v>90</v>
      </c>
      <c r="B131" s="230" t="s">
        <v>228</v>
      </c>
      <c r="C131" s="28"/>
      <c r="D131" s="145">
        <f t="shared" ref="D131:F132" si="29">D132</f>
        <v>730.40000000000009</v>
      </c>
      <c r="E131" s="145">
        <f t="shared" si="29"/>
        <v>0</v>
      </c>
      <c r="F131" s="81">
        <f t="shared" si="29"/>
        <v>48.6</v>
      </c>
      <c r="G131" s="17">
        <f t="shared" si="25"/>
        <v>48.6</v>
      </c>
      <c r="H131" s="20"/>
    </row>
    <row r="132" spans="1:11" ht="39.75" customHeight="1">
      <c r="A132" s="239" t="s">
        <v>214</v>
      </c>
      <c r="B132" s="159" t="s">
        <v>179</v>
      </c>
      <c r="C132" s="157">
        <v>1010</v>
      </c>
      <c r="D132" s="148">
        <f t="shared" si="29"/>
        <v>730.40000000000009</v>
      </c>
      <c r="E132" s="148">
        <f t="shared" si="29"/>
        <v>0</v>
      </c>
      <c r="F132" s="184">
        <f t="shared" si="29"/>
        <v>48.6</v>
      </c>
      <c r="G132" s="152">
        <f t="shared" si="25"/>
        <v>48.6</v>
      </c>
      <c r="H132" s="152"/>
    </row>
    <row r="133" spans="1:11" s="9" customFormat="1" ht="18.75" customHeight="1">
      <c r="A133" s="240" t="s">
        <v>215</v>
      </c>
      <c r="B133" s="76" t="s">
        <v>93</v>
      </c>
      <c r="C133" s="96">
        <v>1011</v>
      </c>
      <c r="D133" s="164">
        <f>SUM(D134:D136)</f>
        <v>730.40000000000009</v>
      </c>
      <c r="E133" s="164">
        <f>SUM(E135:E136)</f>
        <v>0</v>
      </c>
      <c r="F133" s="205">
        <f>SUM(F135:F136)</f>
        <v>48.6</v>
      </c>
      <c r="G133" s="23">
        <f t="shared" si="25"/>
        <v>48.6</v>
      </c>
      <c r="H133" s="23"/>
    </row>
    <row r="134" spans="1:11" s="9" customFormat="1" ht="36.75" customHeight="1">
      <c r="A134" s="237"/>
      <c r="B134" s="67" t="s">
        <v>270</v>
      </c>
      <c r="C134" s="30"/>
      <c r="D134" s="163">
        <v>46.9</v>
      </c>
      <c r="E134" s="145"/>
      <c r="F134" s="81"/>
      <c r="G134" s="17"/>
      <c r="H134" s="17"/>
    </row>
    <row r="135" spans="1:11" ht="18" customHeight="1">
      <c r="A135" s="238"/>
      <c r="B135" s="21" t="s">
        <v>125</v>
      </c>
      <c r="C135" s="19"/>
      <c r="D135" s="163">
        <v>531.20000000000005</v>
      </c>
      <c r="E135" s="164"/>
      <c r="F135" s="182">
        <v>41.7</v>
      </c>
      <c r="G135" s="20">
        <f t="shared" ref="G135:G173" si="30">F135-E135</f>
        <v>41.7</v>
      </c>
      <c r="H135" s="20"/>
    </row>
    <row r="136" spans="1:11" ht="19.5" customHeight="1">
      <c r="A136" s="238"/>
      <c r="B136" s="21" t="s">
        <v>151</v>
      </c>
      <c r="C136" s="19"/>
      <c r="D136" s="163">
        <v>152.30000000000001</v>
      </c>
      <c r="E136" s="164"/>
      <c r="F136" s="182">
        <v>6.9</v>
      </c>
      <c r="G136" s="20">
        <f t="shared" si="30"/>
        <v>6.9</v>
      </c>
      <c r="H136" s="20"/>
    </row>
    <row r="137" spans="1:11" ht="75.75" customHeight="1">
      <c r="A137" s="232" t="s">
        <v>91</v>
      </c>
      <c r="B137" s="217" t="s">
        <v>361</v>
      </c>
      <c r="C137" s="30"/>
      <c r="D137" s="66">
        <f>SUM(D139,D157)</f>
        <v>11374.100000000002</v>
      </c>
      <c r="E137" s="66">
        <f>SUM(E139,E157)</f>
        <v>9137.6</v>
      </c>
      <c r="F137" s="66">
        <f>SUM(F139,F157)</f>
        <v>11053.799999999997</v>
      </c>
      <c r="G137" s="17">
        <f t="shared" si="30"/>
        <v>1916.1999999999971</v>
      </c>
      <c r="H137" s="17">
        <f t="shared" ref="H137:H168" si="31">(F137/E137)*100</f>
        <v>120.97049553493255</v>
      </c>
      <c r="K137" s="8"/>
    </row>
    <row r="138" spans="1:11">
      <c r="A138" s="227"/>
      <c r="B138" s="97" t="s">
        <v>72</v>
      </c>
      <c r="C138" s="16"/>
      <c r="D138" s="64"/>
      <c r="E138" s="64"/>
      <c r="F138" s="64"/>
      <c r="G138" s="20">
        <f t="shared" si="30"/>
        <v>0</v>
      </c>
      <c r="H138" s="20"/>
    </row>
    <row r="139" spans="1:11" ht="39" customHeight="1">
      <c r="A139" s="233" t="s">
        <v>94</v>
      </c>
      <c r="B139" s="49" t="s">
        <v>76</v>
      </c>
      <c r="C139" s="157">
        <v>1010</v>
      </c>
      <c r="D139" s="158">
        <f>SUM(D140,D150,D151,D152)</f>
        <v>11329.100000000002</v>
      </c>
      <c r="E139" s="158">
        <f>SUM(E140,E150,E151,E152)</f>
        <v>9076.8000000000011</v>
      </c>
      <c r="F139" s="158">
        <f>SUM(F140,F150,F151,F152)</f>
        <v>10990.999999999998</v>
      </c>
      <c r="G139" s="152">
        <f t="shared" si="30"/>
        <v>1914.1999999999971</v>
      </c>
      <c r="H139" s="152">
        <f t="shared" si="31"/>
        <v>121.08893001939005</v>
      </c>
    </row>
    <row r="140" spans="1:11" s="9" customFormat="1" ht="21" customHeight="1">
      <c r="A140" s="234" t="s">
        <v>230</v>
      </c>
      <c r="B140" s="76" t="s">
        <v>93</v>
      </c>
      <c r="C140" s="96">
        <v>1011</v>
      </c>
      <c r="D140" s="80">
        <f>SUM(D141:D148)</f>
        <v>6476.7000000000007</v>
      </c>
      <c r="E140" s="80">
        <f>SUM(E141:E148)</f>
        <v>4997.6000000000004</v>
      </c>
      <c r="F140" s="80">
        <f>SUM(F141:F149)</f>
        <v>5778.5</v>
      </c>
      <c r="G140" s="23">
        <f t="shared" si="30"/>
        <v>780.89999999999964</v>
      </c>
      <c r="H140" s="23">
        <f t="shared" si="31"/>
        <v>115.62550024011524</v>
      </c>
    </row>
    <row r="141" spans="1:11" ht="18.75" customHeight="1">
      <c r="A141" s="235"/>
      <c r="B141" s="41" t="s">
        <v>125</v>
      </c>
      <c r="C141" s="16"/>
      <c r="D141" s="64">
        <v>3754.7</v>
      </c>
      <c r="E141" s="64">
        <v>1419.6</v>
      </c>
      <c r="F141" s="64">
        <v>2304.1</v>
      </c>
      <c r="G141" s="20">
        <f t="shared" si="30"/>
        <v>884.5</v>
      </c>
      <c r="H141" s="20">
        <f t="shared" si="31"/>
        <v>162.30628346012961</v>
      </c>
    </row>
    <row r="142" spans="1:11" ht="18" customHeight="1">
      <c r="A142" s="235"/>
      <c r="B142" s="21" t="s">
        <v>164</v>
      </c>
      <c r="C142" s="16"/>
      <c r="D142" s="64"/>
      <c r="E142" s="64"/>
      <c r="F142" s="64">
        <v>11.9</v>
      </c>
      <c r="G142" s="20">
        <f t="shared" si="30"/>
        <v>11.9</v>
      </c>
      <c r="H142" s="20"/>
    </row>
    <row r="143" spans="1:11" ht="18" customHeight="1">
      <c r="A143" s="235"/>
      <c r="B143" s="41" t="s">
        <v>360</v>
      </c>
      <c r="C143" s="16"/>
      <c r="D143" s="64">
        <v>94.9</v>
      </c>
      <c r="E143" s="64"/>
      <c r="F143" s="64"/>
      <c r="G143" s="20"/>
      <c r="H143" s="20"/>
    </row>
    <row r="144" spans="1:11" ht="18" customHeight="1">
      <c r="A144" s="235"/>
      <c r="B144" s="21" t="s">
        <v>154</v>
      </c>
      <c r="C144" s="16"/>
      <c r="D144" s="64">
        <v>110.5</v>
      </c>
      <c r="E144" s="64">
        <v>122.5</v>
      </c>
      <c r="F144" s="64">
        <v>225.3</v>
      </c>
      <c r="G144" s="20">
        <f t="shared" si="30"/>
        <v>102.80000000000001</v>
      </c>
      <c r="H144" s="20">
        <f t="shared" si="31"/>
        <v>183.91836734693879</v>
      </c>
    </row>
    <row r="145" spans="1:8" ht="18" customHeight="1">
      <c r="A145" s="235"/>
      <c r="B145" s="21" t="s">
        <v>142</v>
      </c>
      <c r="C145" s="16"/>
      <c r="D145" s="64">
        <v>966.7</v>
      </c>
      <c r="E145" s="64">
        <v>1410.6</v>
      </c>
      <c r="F145" s="64">
        <v>1512.5</v>
      </c>
      <c r="G145" s="20">
        <f t="shared" si="30"/>
        <v>101.90000000000009</v>
      </c>
      <c r="H145" s="20">
        <f t="shared" si="31"/>
        <v>107.22387636466752</v>
      </c>
    </row>
    <row r="146" spans="1:8" ht="20.25" customHeight="1">
      <c r="A146" s="235"/>
      <c r="B146" s="21" t="s">
        <v>143</v>
      </c>
      <c r="C146" s="16"/>
      <c r="D146" s="64">
        <v>227.6</v>
      </c>
      <c r="E146" s="64">
        <v>262.8</v>
      </c>
      <c r="F146" s="64">
        <v>248.5</v>
      </c>
      <c r="G146" s="20">
        <f t="shared" si="30"/>
        <v>-14.300000000000011</v>
      </c>
      <c r="H146" s="20">
        <f t="shared" si="31"/>
        <v>94.558599695585983</v>
      </c>
    </row>
    <row r="147" spans="1:8" ht="18" customHeight="1">
      <c r="A147" s="235"/>
      <c r="B147" s="21" t="s">
        <v>144</v>
      </c>
      <c r="C147" s="16"/>
      <c r="D147" s="64">
        <v>1234.7</v>
      </c>
      <c r="E147" s="64">
        <v>1646.1</v>
      </c>
      <c r="F147" s="64">
        <v>1366.3</v>
      </c>
      <c r="G147" s="20">
        <f t="shared" si="30"/>
        <v>-279.79999999999995</v>
      </c>
      <c r="H147" s="20">
        <f t="shared" si="31"/>
        <v>83.002247737075521</v>
      </c>
    </row>
    <row r="148" spans="1:8" ht="18" customHeight="1">
      <c r="A148" s="235"/>
      <c r="B148" s="21" t="s">
        <v>145</v>
      </c>
      <c r="C148" s="16"/>
      <c r="D148" s="64">
        <v>87.6</v>
      </c>
      <c r="E148" s="64">
        <v>136</v>
      </c>
      <c r="F148" s="64">
        <v>97</v>
      </c>
      <c r="G148" s="20">
        <f t="shared" si="30"/>
        <v>-39</v>
      </c>
      <c r="H148" s="20">
        <f t="shared" si="31"/>
        <v>71.32352941176471</v>
      </c>
    </row>
    <row r="149" spans="1:8" ht="18" customHeight="1">
      <c r="A149" s="235"/>
      <c r="B149" s="21" t="s">
        <v>151</v>
      </c>
      <c r="C149" s="16"/>
      <c r="D149" s="64"/>
      <c r="E149" s="64"/>
      <c r="F149" s="64">
        <v>12.9</v>
      </c>
      <c r="G149" s="20"/>
      <c r="H149" s="20"/>
    </row>
    <row r="150" spans="1:8" s="9" customFormat="1" ht="18" customHeight="1">
      <c r="A150" s="234" t="s">
        <v>231</v>
      </c>
      <c r="B150" s="76" t="s">
        <v>1</v>
      </c>
      <c r="C150" s="96">
        <v>1012</v>
      </c>
      <c r="D150" s="80">
        <v>2992</v>
      </c>
      <c r="E150" s="80">
        <v>3329.3</v>
      </c>
      <c r="F150" s="80">
        <v>4180.8</v>
      </c>
      <c r="G150" s="23">
        <f t="shared" si="30"/>
        <v>851.5</v>
      </c>
      <c r="H150" s="23">
        <f t="shared" si="31"/>
        <v>125.57594689574385</v>
      </c>
    </row>
    <row r="151" spans="1:8" s="9" customFormat="1" ht="20.25" customHeight="1">
      <c r="A151" s="234" t="s">
        <v>232</v>
      </c>
      <c r="B151" s="76" t="s">
        <v>2</v>
      </c>
      <c r="C151" s="96">
        <v>1013</v>
      </c>
      <c r="D151" s="80">
        <v>653.20000000000005</v>
      </c>
      <c r="E151" s="80">
        <v>717.8</v>
      </c>
      <c r="F151" s="80">
        <v>899.8</v>
      </c>
      <c r="G151" s="23">
        <f t="shared" si="30"/>
        <v>182</v>
      </c>
      <c r="H151" s="23">
        <f t="shared" si="31"/>
        <v>125.35525215937587</v>
      </c>
    </row>
    <row r="152" spans="1:8" s="9" customFormat="1" ht="18" customHeight="1">
      <c r="A152" s="234" t="s">
        <v>302</v>
      </c>
      <c r="B152" s="209" t="s">
        <v>290</v>
      </c>
      <c r="C152" s="96">
        <v>1015</v>
      </c>
      <c r="D152" s="80">
        <f>SUM(D153:D155)</f>
        <v>1207.2</v>
      </c>
      <c r="E152" s="80">
        <f>SUM(E153:E154)</f>
        <v>32.1</v>
      </c>
      <c r="F152" s="80">
        <f>SUM(F153:F156)</f>
        <v>131.9</v>
      </c>
      <c r="G152" s="23">
        <f t="shared" si="30"/>
        <v>99.800000000000011</v>
      </c>
      <c r="H152" s="23">
        <f t="shared" si="31"/>
        <v>410.90342679127724</v>
      </c>
    </row>
    <row r="153" spans="1:8" ht="57" customHeight="1">
      <c r="A153" s="235"/>
      <c r="B153" s="77" t="s">
        <v>282</v>
      </c>
      <c r="C153" s="16"/>
      <c r="D153" s="64">
        <v>715.4</v>
      </c>
      <c r="E153" s="64"/>
      <c r="F153" s="64"/>
      <c r="G153" s="20">
        <f t="shared" si="30"/>
        <v>0</v>
      </c>
      <c r="H153" s="20"/>
    </row>
    <row r="154" spans="1:8" ht="36" customHeight="1">
      <c r="A154" s="235"/>
      <c r="B154" s="77" t="s">
        <v>316</v>
      </c>
      <c r="C154" s="16"/>
      <c r="D154" s="64"/>
      <c r="E154" s="64">
        <v>32.1</v>
      </c>
      <c r="F154" s="64">
        <v>96.9</v>
      </c>
      <c r="G154" s="20"/>
      <c r="H154" s="20">
        <f t="shared" si="31"/>
        <v>301.86915887850472</v>
      </c>
    </row>
    <row r="155" spans="1:8" ht="19.5" customHeight="1">
      <c r="A155" s="235"/>
      <c r="B155" s="77" t="s">
        <v>356</v>
      </c>
      <c r="C155" s="16"/>
      <c r="D155" s="64">
        <v>491.8</v>
      </c>
      <c r="E155" s="64"/>
      <c r="F155" s="64"/>
      <c r="G155" s="20"/>
      <c r="H155" s="20"/>
    </row>
    <row r="156" spans="1:8" ht="18.75" customHeight="1">
      <c r="A156" s="235"/>
      <c r="B156" s="77" t="s">
        <v>353</v>
      </c>
      <c r="C156" s="16"/>
      <c r="D156" s="64"/>
      <c r="E156" s="64"/>
      <c r="F156" s="64">
        <v>35</v>
      </c>
      <c r="G156" s="20"/>
      <c r="H156" s="20"/>
    </row>
    <row r="157" spans="1:8" ht="20.100000000000001" customHeight="1">
      <c r="A157" s="233" t="s">
        <v>217</v>
      </c>
      <c r="B157" s="159" t="s">
        <v>77</v>
      </c>
      <c r="C157" s="157">
        <v>1020</v>
      </c>
      <c r="D157" s="158">
        <f>SUM(D158)</f>
        <v>44.999999999999993</v>
      </c>
      <c r="E157" s="158">
        <f t="shared" ref="E157:F157" si="32">SUM(E158)</f>
        <v>60.8</v>
      </c>
      <c r="F157" s="158">
        <f t="shared" si="32"/>
        <v>62.800000000000004</v>
      </c>
      <c r="G157" s="152">
        <f t="shared" si="30"/>
        <v>2.0000000000000071</v>
      </c>
      <c r="H157" s="152">
        <f t="shared" si="31"/>
        <v>103.28947368421053</v>
      </c>
    </row>
    <row r="158" spans="1:8" s="9" customFormat="1" ht="20.100000000000001" customHeight="1">
      <c r="A158" s="234" t="s">
        <v>303</v>
      </c>
      <c r="B158" s="203" t="s">
        <v>177</v>
      </c>
      <c r="C158" s="96">
        <v>1025</v>
      </c>
      <c r="D158" s="210">
        <f>SUM(D159:D162)</f>
        <v>44.999999999999993</v>
      </c>
      <c r="E158" s="210">
        <f t="shared" ref="E158:F158" si="33">SUM(E159:E162)</f>
        <v>60.8</v>
      </c>
      <c r="F158" s="210">
        <f t="shared" si="33"/>
        <v>62.800000000000004</v>
      </c>
      <c r="G158" s="23">
        <f t="shared" si="30"/>
        <v>2.0000000000000071</v>
      </c>
      <c r="H158" s="23">
        <f t="shared" si="31"/>
        <v>103.28947368421053</v>
      </c>
    </row>
    <row r="159" spans="1:8" ht="18" customHeight="1">
      <c r="A159" s="235"/>
      <c r="B159" s="67" t="s">
        <v>142</v>
      </c>
      <c r="C159" s="16"/>
      <c r="D159" s="64">
        <v>22.4</v>
      </c>
      <c r="E159" s="64">
        <v>32.5</v>
      </c>
      <c r="F159" s="64">
        <v>34</v>
      </c>
      <c r="G159" s="20">
        <f t="shared" si="30"/>
        <v>1.5</v>
      </c>
      <c r="H159" s="20">
        <f t="shared" si="31"/>
        <v>104.61538461538463</v>
      </c>
    </row>
    <row r="160" spans="1:8" ht="16.5" customHeight="1">
      <c r="A160" s="235"/>
      <c r="B160" s="67" t="s">
        <v>143</v>
      </c>
      <c r="C160" s="16"/>
      <c r="D160" s="64">
        <v>2.8</v>
      </c>
      <c r="E160" s="64">
        <v>3.3</v>
      </c>
      <c r="F160" s="64">
        <v>2.2000000000000002</v>
      </c>
      <c r="G160" s="20">
        <f t="shared" si="30"/>
        <v>-1.0999999999999996</v>
      </c>
      <c r="H160" s="20">
        <f t="shared" si="31"/>
        <v>66.666666666666671</v>
      </c>
    </row>
    <row r="161" spans="1:9" ht="18" customHeight="1">
      <c r="A161" s="235"/>
      <c r="B161" s="67" t="s">
        <v>144</v>
      </c>
      <c r="C161" s="16"/>
      <c r="D161" s="64">
        <v>18.399999999999999</v>
      </c>
      <c r="E161" s="64">
        <v>22.9</v>
      </c>
      <c r="F161" s="64">
        <v>25.1</v>
      </c>
      <c r="G161" s="20">
        <f t="shared" si="30"/>
        <v>2.2000000000000028</v>
      </c>
      <c r="H161" s="20">
        <f t="shared" si="31"/>
        <v>109.60698689956334</v>
      </c>
    </row>
    <row r="162" spans="1:9" ht="18" customHeight="1">
      <c r="A162" s="235"/>
      <c r="B162" s="67" t="s">
        <v>145</v>
      </c>
      <c r="C162" s="16"/>
      <c r="D162" s="64">
        <v>1.4</v>
      </c>
      <c r="E162" s="64">
        <v>2.1</v>
      </c>
      <c r="F162" s="64">
        <v>1.5</v>
      </c>
      <c r="G162" s="20">
        <f t="shared" si="30"/>
        <v>-0.60000000000000009</v>
      </c>
      <c r="H162" s="20">
        <f t="shared" si="31"/>
        <v>71.428571428571431</v>
      </c>
    </row>
    <row r="163" spans="1:9" ht="40.5" customHeight="1">
      <c r="A163" s="236" t="s">
        <v>121</v>
      </c>
      <c r="B163" s="63" t="s">
        <v>233</v>
      </c>
      <c r="C163" s="85"/>
      <c r="D163" s="66">
        <f>D164</f>
        <v>222</v>
      </c>
      <c r="E163" s="66"/>
      <c r="F163" s="66">
        <f>F164</f>
        <v>90.7</v>
      </c>
      <c r="G163" s="17">
        <f t="shared" si="30"/>
        <v>90.7</v>
      </c>
      <c r="H163" s="20"/>
    </row>
    <row r="164" spans="1:9" ht="38.25" customHeight="1">
      <c r="A164" s="233" t="s">
        <v>92</v>
      </c>
      <c r="B164" s="49" t="s">
        <v>76</v>
      </c>
      <c r="C164" s="157">
        <v>1010</v>
      </c>
      <c r="D164" s="158">
        <f>D165</f>
        <v>222</v>
      </c>
      <c r="E164" s="158"/>
      <c r="F164" s="158">
        <f>F165</f>
        <v>90.7</v>
      </c>
      <c r="G164" s="152">
        <f t="shared" si="30"/>
        <v>90.7</v>
      </c>
      <c r="H164" s="23"/>
    </row>
    <row r="165" spans="1:9" s="9" customFormat="1" ht="18.75" customHeight="1">
      <c r="A165" s="234" t="s">
        <v>234</v>
      </c>
      <c r="B165" s="76" t="s">
        <v>93</v>
      </c>
      <c r="C165" s="96">
        <v>1011</v>
      </c>
      <c r="D165" s="80">
        <f>D166</f>
        <v>222</v>
      </c>
      <c r="E165" s="80"/>
      <c r="F165" s="80">
        <f>F166+F167</f>
        <v>90.7</v>
      </c>
      <c r="G165" s="23">
        <f t="shared" si="30"/>
        <v>90.7</v>
      </c>
      <c r="H165" s="23"/>
    </row>
    <row r="166" spans="1:9">
      <c r="A166" s="235"/>
      <c r="B166" s="41" t="s">
        <v>151</v>
      </c>
      <c r="C166" s="16"/>
      <c r="D166" s="64">
        <v>222</v>
      </c>
      <c r="E166" s="64"/>
      <c r="F166" s="64"/>
      <c r="G166" s="20">
        <f t="shared" si="30"/>
        <v>0</v>
      </c>
      <c r="H166" s="20"/>
    </row>
    <row r="167" spans="1:9" ht="19.5" customHeight="1">
      <c r="A167" s="235"/>
      <c r="B167" s="41" t="s">
        <v>165</v>
      </c>
      <c r="C167" s="16"/>
      <c r="D167" s="64"/>
      <c r="E167" s="64"/>
      <c r="F167" s="64">
        <v>90.7</v>
      </c>
      <c r="G167" s="20"/>
      <c r="H167" s="20"/>
    </row>
    <row r="168" spans="1:9" ht="37.5" customHeight="1">
      <c r="A168" s="237" t="s">
        <v>122</v>
      </c>
      <c r="B168" s="83" t="s">
        <v>216</v>
      </c>
      <c r="C168" s="30"/>
      <c r="D168" s="66">
        <f>SUM(D170,D177)</f>
        <v>97.2</v>
      </c>
      <c r="E168" s="66">
        <f t="shared" ref="E168:F168" si="34">SUM(E170,E177)</f>
        <v>143.70000000000005</v>
      </c>
      <c r="F168" s="66">
        <f t="shared" si="34"/>
        <v>116.2</v>
      </c>
      <c r="G168" s="17">
        <f t="shared" si="30"/>
        <v>-27.500000000000043</v>
      </c>
      <c r="H168" s="17">
        <f t="shared" si="31"/>
        <v>80.862908837856622</v>
      </c>
      <c r="I168" s="213"/>
    </row>
    <row r="169" spans="1:9" ht="18.75" customHeight="1">
      <c r="A169" s="238"/>
      <c r="B169" s="82" t="s">
        <v>72</v>
      </c>
      <c r="C169" s="30"/>
      <c r="D169" s="66"/>
      <c r="E169" s="66"/>
      <c r="F169" s="66"/>
      <c r="G169" s="20">
        <f t="shared" si="30"/>
        <v>0</v>
      </c>
      <c r="H169" s="20"/>
    </row>
    <row r="170" spans="1:9" ht="37.5" customHeight="1">
      <c r="A170" s="239" t="s">
        <v>235</v>
      </c>
      <c r="B170" s="161" t="s">
        <v>76</v>
      </c>
      <c r="C170" s="157">
        <v>1010</v>
      </c>
      <c r="D170" s="158">
        <f>D172+D173+D174+D175</f>
        <v>97.2</v>
      </c>
      <c r="E170" s="158">
        <f>E171</f>
        <v>143.40000000000003</v>
      </c>
      <c r="F170" s="158">
        <f>F172+F173+F174+F175+F176</f>
        <v>115.9</v>
      </c>
      <c r="G170" s="152">
        <f t="shared" si="30"/>
        <v>-27.500000000000028</v>
      </c>
      <c r="H170" s="152">
        <f>F170/E170*100</f>
        <v>80.822873082287288</v>
      </c>
    </row>
    <row r="171" spans="1:9" s="9" customFormat="1" ht="22.5" customHeight="1">
      <c r="A171" s="240" t="s">
        <v>236</v>
      </c>
      <c r="B171" s="76" t="s">
        <v>93</v>
      </c>
      <c r="C171" s="96">
        <v>1011</v>
      </c>
      <c r="D171" s="80">
        <f>D172+D173+D174+D175+D176</f>
        <v>97.2</v>
      </c>
      <c r="E171" s="80">
        <f>E172+E173+E174+E175</f>
        <v>143.40000000000003</v>
      </c>
      <c r="F171" s="80">
        <f>SUM(F172:F176)</f>
        <v>115.9</v>
      </c>
      <c r="G171" s="23">
        <f t="shared" si="30"/>
        <v>-27.500000000000028</v>
      </c>
      <c r="H171" s="23">
        <f t="shared" ref="H171:H175" si="35">F171/E171*100</f>
        <v>80.822873082287288</v>
      </c>
    </row>
    <row r="172" spans="1:9" ht="18" customHeight="1">
      <c r="A172" s="238"/>
      <c r="B172" s="41" t="s">
        <v>142</v>
      </c>
      <c r="C172" s="16"/>
      <c r="D172" s="64">
        <v>7.2</v>
      </c>
      <c r="E172" s="64">
        <v>5.9</v>
      </c>
      <c r="F172" s="64">
        <v>4.5</v>
      </c>
      <c r="G172" s="20">
        <f t="shared" si="30"/>
        <v>-1.4000000000000004</v>
      </c>
      <c r="H172" s="20">
        <f t="shared" si="35"/>
        <v>76.271186440677965</v>
      </c>
    </row>
    <row r="173" spans="1:9" ht="23.25" customHeight="1">
      <c r="A173" s="238"/>
      <c r="B173" s="41" t="s">
        <v>143</v>
      </c>
      <c r="C173" s="16"/>
      <c r="D173" s="64">
        <v>1.5</v>
      </c>
      <c r="E173" s="64">
        <v>2.4</v>
      </c>
      <c r="F173" s="64">
        <v>2.4</v>
      </c>
      <c r="G173" s="20">
        <f t="shared" si="30"/>
        <v>0</v>
      </c>
      <c r="H173" s="20">
        <f t="shared" si="35"/>
        <v>100</v>
      </c>
    </row>
    <row r="174" spans="1:9" ht="18" customHeight="1">
      <c r="A174" s="238"/>
      <c r="B174" s="41" t="s">
        <v>144</v>
      </c>
      <c r="C174" s="16"/>
      <c r="D174" s="64">
        <v>88.4</v>
      </c>
      <c r="E174" s="64">
        <v>134.80000000000001</v>
      </c>
      <c r="F174" s="64">
        <v>108</v>
      </c>
      <c r="G174" s="20">
        <f t="shared" ref="G174:G210" si="36">F174-E174</f>
        <v>-26.800000000000011</v>
      </c>
      <c r="H174" s="20">
        <f t="shared" si="35"/>
        <v>80.118694362017791</v>
      </c>
    </row>
    <row r="175" spans="1:9" ht="18" customHeight="1">
      <c r="A175" s="238"/>
      <c r="B175" s="41" t="s">
        <v>145</v>
      </c>
      <c r="C175" s="16"/>
      <c r="D175" s="64">
        <v>0.1</v>
      </c>
      <c r="E175" s="64">
        <v>0.3</v>
      </c>
      <c r="F175" s="64">
        <v>0.3</v>
      </c>
      <c r="G175" s="20">
        <f t="shared" si="36"/>
        <v>0</v>
      </c>
      <c r="H175" s="20">
        <f t="shared" si="35"/>
        <v>100</v>
      </c>
    </row>
    <row r="176" spans="1:9" ht="18" customHeight="1">
      <c r="A176" s="238"/>
      <c r="B176" s="41" t="s">
        <v>325</v>
      </c>
      <c r="C176" s="16"/>
      <c r="D176" s="64"/>
      <c r="E176" s="64"/>
      <c r="F176" s="64">
        <v>0.7</v>
      </c>
      <c r="G176" s="20">
        <f t="shared" si="36"/>
        <v>0.7</v>
      </c>
      <c r="H176" s="20"/>
    </row>
    <row r="177" spans="1:9" ht="20.100000000000001" customHeight="1">
      <c r="A177" s="239" t="s">
        <v>237</v>
      </c>
      <c r="B177" s="161" t="s">
        <v>77</v>
      </c>
      <c r="C177" s="157">
        <v>1020</v>
      </c>
      <c r="D177" s="158">
        <f>SUM(D178)</f>
        <v>0</v>
      </c>
      <c r="E177" s="158">
        <f t="shared" ref="E177:F177" si="37">SUM(E178)</f>
        <v>0.3</v>
      </c>
      <c r="F177" s="158">
        <f t="shared" si="37"/>
        <v>0.3</v>
      </c>
      <c r="G177" s="152">
        <f t="shared" si="36"/>
        <v>0</v>
      </c>
      <c r="H177" s="152">
        <f t="shared" ref="H177:H180" si="38">(F177/E177)*100</f>
        <v>100</v>
      </c>
    </row>
    <row r="178" spans="1:9" s="9" customFormat="1" ht="20.100000000000001" customHeight="1">
      <c r="A178" s="240" t="s">
        <v>304</v>
      </c>
      <c r="B178" s="203" t="s">
        <v>173</v>
      </c>
      <c r="C178" s="96">
        <v>1025</v>
      </c>
      <c r="D178" s="80">
        <f>SUM(D179)</f>
        <v>0</v>
      </c>
      <c r="E178" s="80">
        <f t="shared" ref="E178:F178" si="39">SUM(E179)</f>
        <v>0.3</v>
      </c>
      <c r="F178" s="80">
        <f t="shared" si="39"/>
        <v>0.3</v>
      </c>
      <c r="G178" s="23">
        <f t="shared" si="36"/>
        <v>0</v>
      </c>
      <c r="H178" s="23">
        <f t="shared" si="38"/>
        <v>100</v>
      </c>
    </row>
    <row r="179" spans="1:9" ht="18" customHeight="1">
      <c r="A179" s="238"/>
      <c r="B179" s="41" t="s">
        <v>38</v>
      </c>
      <c r="C179" s="16"/>
      <c r="D179" s="64"/>
      <c r="E179" s="64">
        <v>0.3</v>
      </c>
      <c r="F179" s="64">
        <v>0.3</v>
      </c>
      <c r="G179" s="20">
        <f t="shared" si="36"/>
        <v>0</v>
      </c>
      <c r="H179" s="20"/>
    </row>
    <row r="180" spans="1:9" ht="20.25" customHeight="1">
      <c r="A180" s="237" t="s">
        <v>157</v>
      </c>
      <c r="B180" s="83" t="s">
        <v>156</v>
      </c>
      <c r="C180" s="30"/>
      <c r="D180" s="66">
        <f>SUM(D181,D184)</f>
        <v>2.6</v>
      </c>
      <c r="E180" s="66">
        <f t="shared" ref="E180:F180" si="40">SUM(E181,E184)</f>
        <v>9</v>
      </c>
      <c r="F180" s="66">
        <f t="shared" si="40"/>
        <v>0</v>
      </c>
      <c r="G180" s="17">
        <f t="shared" si="36"/>
        <v>-9</v>
      </c>
      <c r="H180" s="17">
        <f t="shared" si="38"/>
        <v>0</v>
      </c>
      <c r="I180" s="213"/>
    </row>
    <row r="181" spans="1:9" ht="38.25" customHeight="1">
      <c r="A181" s="239" t="s">
        <v>238</v>
      </c>
      <c r="B181" s="161" t="s">
        <v>76</v>
      </c>
      <c r="C181" s="157">
        <v>1010</v>
      </c>
      <c r="D181" s="158">
        <f>SUM(D182)</f>
        <v>2.6</v>
      </c>
      <c r="E181" s="158">
        <f>SUM(E182)</f>
        <v>0</v>
      </c>
      <c r="F181" s="158">
        <f>F183</f>
        <v>0</v>
      </c>
      <c r="G181" s="152">
        <f t="shared" si="36"/>
        <v>0</v>
      </c>
      <c r="H181" s="23"/>
    </row>
    <row r="182" spans="1:9" s="9" customFormat="1" ht="19.5" customHeight="1">
      <c r="A182" s="240" t="s">
        <v>239</v>
      </c>
      <c r="B182" s="76" t="s">
        <v>93</v>
      </c>
      <c r="C182" s="96">
        <v>1011</v>
      </c>
      <c r="D182" s="80">
        <f>SUM(D183)</f>
        <v>2.6</v>
      </c>
      <c r="E182" s="80">
        <f>SUM(E183)</f>
        <v>0</v>
      </c>
      <c r="F182" s="80">
        <f>F183</f>
        <v>0</v>
      </c>
      <c r="G182" s="23">
        <f t="shared" si="36"/>
        <v>0</v>
      </c>
      <c r="H182" s="23"/>
    </row>
    <row r="183" spans="1:9" ht="22.5" customHeight="1">
      <c r="A183" s="237"/>
      <c r="B183" s="41" t="s">
        <v>165</v>
      </c>
      <c r="C183" s="30"/>
      <c r="D183" s="64">
        <v>2.6</v>
      </c>
      <c r="E183" s="64"/>
      <c r="F183" s="64"/>
      <c r="G183" s="20">
        <f t="shared" si="36"/>
        <v>0</v>
      </c>
      <c r="H183" s="20"/>
    </row>
    <row r="184" spans="1:9" ht="18.75" customHeight="1">
      <c r="A184" s="239" t="s">
        <v>240</v>
      </c>
      <c r="B184" s="161" t="s">
        <v>77</v>
      </c>
      <c r="C184" s="157">
        <v>1020</v>
      </c>
      <c r="D184" s="158">
        <f>D185</f>
        <v>0</v>
      </c>
      <c r="E184" s="158">
        <f t="shared" ref="E184:E185" si="41">E185</f>
        <v>9</v>
      </c>
      <c r="F184" s="80"/>
      <c r="G184" s="152">
        <f>F184-E184</f>
        <v>-9</v>
      </c>
      <c r="H184" s="23"/>
    </row>
    <row r="185" spans="1:9" s="9" customFormat="1" ht="18.75" customHeight="1">
      <c r="A185" s="240" t="s">
        <v>241</v>
      </c>
      <c r="B185" s="76" t="s">
        <v>93</v>
      </c>
      <c r="C185" s="96">
        <v>1021</v>
      </c>
      <c r="D185" s="80">
        <f>D186</f>
        <v>0</v>
      </c>
      <c r="E185" s="80">
        <f t="shared" si="41"/>
        <v>9</v>
      </c>
      <c r="F185" s="80"/>
      <c r="G185" s="23">
        <f t="shared" ref="G185:G186" si="42">F185-E185</f>
        <v>-9</v>
      </c>
      <c r="H185" s="23"/>
    </row>
    <row r="186" spans="1:9" ht="25.5" customHeight="1">
      <c r="A186" s="238"/>
      <c r="B186" s="41" t="s">
        <v>165</v>
      </c>
      <c r="C186" s="16"/>
      <c r="D186" s="64"/>
      <c r="E186" s="64">
        <v>9</v>
      </c>
      <c r="F186" s="64">
        <v>0</v>
      </c>
      <c r="G186" s="20">
        <f t="shared" si="42"/>
        <v>-9</v>
      </c>
      <c r="H186" s="20"/>
    </row>
    <row r="187" spans="1:9" ht="18" customHeight="1">
      <c r="A187" s="237" t="s">
        <v>158</v>
      </c>
      <c r="B187" s="63" t="s">
        <v>123</v>
      </c>
      <c r="C187" s="30"/>
      <c r="D187" s="66">
        <f>SUM(D189,D205,D211)</f>
        <v>3615.3000000000006</v>
      </c>
      <c r="E187" s="66">
        <f>SUM(E189,E205,E211)</f>
        <v>0</v>
      </c>
      <c r="F187" s="66">
        <f>SUM(F189,F205,F211)</f>
        <v>4179.8</v>
      </c>
      <c r="G187" s="17">
        <f t="shared" si="36"/>
        <v>4179.8</v>
      </c>
      <c r="H187" s="20"/>
    </row>
    <row r="188" spans="1:9" ht="18" customHeight="1">
      <c r="A188" s="237"/>
      <c r="B188" s="82" t="s">
        <v>72</v>
      </c>
      <c r="C188" s="16"/>
      <c r="D188" s="64"/>
      <c r="E188" s="64"/>
      <c r="F188" s="64"/>
      <c r="G188" s="20">
        <f t="shared" si="36"/>
        <v>0</v>
      </c>
      <c r="H188" s="20"/>
    </row>
    <row r="189" spans="1:9" ht="38.25" customHeight="1">
      <c r="A189" s="239" t="s">
        <v>218</v>
      </c>
      <c r="B189" s="49" t="s">
        <v>76</v>
      </c>
      <c r="C189" s="157">
        <v>1010</v>
      </c>
      <c r="D189" s="158">
        <f>SUM(D190,D200)</f>
        <v>3544.9000000000005</v>
      </c>
      <c r="E189" s="158">
        <f>SUM(E190,E200)</f>
        <v>0</v>
      </c>
      <c r="F189" s="158">
        <f>SUM(F190,F200)</f>
        <v>4165.8</v>
      </c>
      <c r="G189" s="152">
        <f t="shared" si="36"/>
        <v>4165.8</v>
      </c>
      <c r="H189" s="152"/>
    </row>
    <row r="190" spans="1:9" s="9" customFormat="1" ht="21" customHeight="1">
      <c r="A190" s="240" t="s">
        <v>283</v>
      </c>
      <c r="B190" s="76" t="s">
        <v>93</v>
      </c>
      <c r="C190" s="96">
        <v>1011</v>
      </c>
      <c r="D190" s="80">
        <f>SUM(D191:D199)</f>
        <v>3511.1000000000004</v>
      </c>
      <c r="E190" s="80">
        <f>SUM(E191:E199)</f>
        <v>0</v>
      </c>
      <c r="F190" s="80">
        <f>SUM(F191:F199)</f>
        <v>3389.7</v>
      </c>
      <c r="G190" s="23">
        <f t="shared" si="36"/>
        <v>3389.7</v>
      </c>
      <c r="H190" s="23"/>
    </row>
    <row r="191" spans="1:9" ht="17.25" customHeight="1">
      <c r="A191" s="237"/>
      <c r="B191" s="41" t="s">
        <v>246</v>
      </c>
      <c r="C191" s="30"/>
      <c r="D191" s="64">
        <v>428.9</v>
      </c>
      <c r="E191" s="64"/>
      <c r="F191" s="64">
        <v>105.6</v>
      </c>
      <c r="G191" s="20">
        <f t="shared" si="36"/>
        <v>105.6</v>
      </c>
      <c r="H191" s="20"/>
    </row>
    <row r="192" spans="1:9" ht="18" customHeight="1">
      <c r="A192" s="237"/>
      <c r="B192" s="41" t="s">
        <v>326</v>
      </c>
      <c r="C192" s="16"/>
      <c r="D192" s="64">
        <v>310.5</v>
      </c>
      <c r="E192" s="64"/>
      <c r="F192" s="182">
        <v>633.70000000000005</v>
      </c>
      <c r="G192" s="20">
        <f t="shared" si="36"/>
        <v>633.70000000000005</v>
      </c>
      <c r="H192" s="20"/>
    </row>
    <row r="193" spans="1:8" ht="18" customHeight="1">
      <c r="A193" s="237"/>
      <c r="B193" s="41" t="s">
        <v>284</v>
      </c>
      <c r="C193" s="16"/>
      <c r="D193" s="64">
        <v>207.4</v>
      </c>
      <c r="E193" s="64"/>
      <c r="F193" s="182">
        <v>200.4</v>
      </c>
      <c r="G193" s="20">
        <f t="shared" si="36"/>
        <v>200.4</v>
      </c>
      <c r="H193" s="20"/>
    </row>
    <row r="194" spans="1:8" ht="18" customHeight="1">
      <c r="A194" s="237"/>
      <c r="B194" s="41" t="s">
        <v>163</v>
      </c>
      <c r="C194" s="16"/>
      <c r="D194" s="64">
        <v>40.1</v>
      </c>
      <c r="E194" s="64"/>
      <c r="F194" s="182">
        <v>203.9</v>
      </c>
      <c r="G194" s="20">
        <f t="shared" si="36"/>
        <v>203.9</v>
      </c>
      <c r="H194" s="20"/>
    </row>
    <row r="195" spans="1:8" ht="18" customHeight="1">
      <c r="A195" s="237"/>
      <c r="B195" s="41" t="s">
        <v>164</v>
      </c>
      <c r="C195" s="16"/>
      <c r="D195" s="64">
        <v>45.2</v>
      </c>
      <c r="E195" s="64"/>
      <c r="F195" s="182">
        <v>149.30000000000001</v>
      </c>
      <c r="G195" s="20">
        <f t="shared" si="36"/>
        <v>149.30000000000001</v>
      </c>
      <c r="H195" s="20"/>
    </row>
    <row r="196" spans="1:8" ht="18" customHeight="1">
      <c r="A196" s="237"/>
      <c r="B196" s="41" t="s">
        <v>285</v>
      </c>
      <c r="C196" s="16"/>
      <c r="D196" s="64">
        <v>7.4</v>
      </c>
      <c r="E196" s="64"/>
      <c r="F196" s="182">
        <v>8.1</v>
      </c>
      <c r="G196" s="20">
        <f t="shared" si="36"/>
        <v>8.1</v>
      </c>
      <c r="H196" s="20"/>
    </row>
    <row r="197" spans="1:8" ht="18" customHeight="1">
      <c r="A197" s="237"/>
      <c r="B197" s="41" t="s">
        <v>166</v>
      </c>
      <c r="C197" s="16"/>
      <c r="D197" s="64">
        <v>80.8</v>
      </c>
      <c r="E197" s="64"/>
      <c r="F197" s="182"/>
      <c r="G197" s="20">
        <f t="shared" si="36"/>
        <v>0</v>
      </c>
      <c r="H197" s="20"/>
    </row>
    <row r="198" spans="1:8" ht="18" customHeight="1">
      <c r="A198" s="237"/>
      <c r="B198" s="41" t="s">
        <v>125</v>
      </c>
      <c r="C198" s="70"/>
      <c r="D198" s="64">
        <v>2331</v>
      </c>
      <c r="E198" s="64"/>
      <c r="F198" s="182">
        <v>2046.6</v>
      </c>
      <c r="G198" s="20">
        <f t="shared" si="36"/>
        <v>2046.6</v>
      </c>
      <c r="H198" s="20"/>
    </row>
    <row r="199" spans="1:8" ht="18" customHeight="1">
      <c r="A199" s="237"/>
      <c r="B199" s="41" t="s">
        <v>151</v>
      </c>
      <c r="C199" s="16"/>
      <c r="D199" s="64">
        <v>59.8</v>
      </c>
      <c r="E199" s="64"/>
      <c r="F199" s="182">
        <v>42.1</v>
      </c>
      <c r="G199" s="20">
        <f t="shared" si="36"/>
        <v>42.1</v>
      </c>
      <c r="H199" s="20"/>
    </row>
    <row r="200" spans="1:8" s="9" customFormat="1" ht="18" customHeight="1">
      <c r="A200" s="240" t="s">
        <v>343</v>
      </c>
      <c r="B200" s="76" t="s">
        <v>242</v>
      </c>
      <c r="C200" s="211">
        <v>1015</v>
      </c>
      <c r="D200" s="80">
        <f>SUM(D201)</f>
        <v>33.799999999999997</v>
      </c>
      <c r="E200" s="80">
        <f>SUM(E201)</f>
        <v>0</v>
      </c>
      <c r="F200" s="205">
        <f>F201+F202+F203+F204</f>
        <v>776.1</v>
      </c>
      <c r="G200" s="23">
        <f t="shared" si="36"/>
        <v>776.1</v>
      </c>
      <c r="H200" s="23"/>
    </row>
    <row r="201" spans="1:8" ht="18.75" customHeight="1">
      <c r="A201" s="237"/>
      <c r="B201" s="41" t="s">
        <v>199</v>
      </c>
      <c r="C201" s="16"/>
      <c r="D201" s="64">
        <v>33.799999999999997</v>
      </c>
      <c r="E201" s="64"/>
      <c r="F201" s="182">
        <v>167.4</v>
      </c>
      <c r="G201" s="20">
        <f t="shared" si="36"/>
        <v>167.4</v>
      </c>
      <c r="H201" s="20"/>
    </row>
    <row r="202" spans="1:8" ht="21.75" customHeight="1">
      <c r="A202" s="237"/>
      <c r="B202" s="77" t="s">
        <v>149</v>
      </c>
      <c r="C202" s="16"/>
      <c r="D202" s="64"/>
      <c r="E202" s="64"/>
      <c r="F202" s="182"/>
      <c r="G202" s="20">
        <f t="shared" si="36"/>
        <v>0</v>
      </c>
      <c r="H202" s="20"/>
    </row>
    <row r="203" spans="1:8" ht="18" customHeight="1">
      <c r="A203" s="237"/>
      <c r="B203" s="79" t="s">
        <v>195</v>
      </c>
      <c r="C203" s="16"/>
      <c r="D203" s="64"/>
      <c r="E203" s="64"/>
      <c r="F203" s="182">
        <v>19.5</v>
      </c>
      <c r="G203" s="20">
        <f t="shared" si="36"/>
        <v>19.5</v>
      </c>
      <c r="H203" s="20"/>
    </row>
    <row r="204" spans="1:8" ht="18" customHeight="1">
      <c r="A204" s="237"/>
      <c r="B204" s="41" t="s">
        <v>352</v>
      </c>
      <c r="C204" s="93"/>
      <c r="D204" s="48"/>
      <c r="E204" s="48"/>
      <c r="F204" s="48">
        <v>589.20000000000005</v>
      </c>
      <c r="G204" s="20"/>
      <c r="H204" s="20"/>
    </row>
    <row r="205" spans="1:8" ht="19.5" customHeight="1">
      <c r="A205" s="239" t="s">
        <v>219</v>
      </c>
      <c r="B205" s="161" t="s">
        <v>77</v>
      </c>
      <c r="C205" s="157">
        <v>1020</v>
      </c>
      <c r="D205" s="158">
        <f>D206+D209</f>
        <v>0</v>
      </c>
      <c r="E205" s="80">
        <f>SUM(E209)</f>
        <v>0</v>
      </c>
      <c r="F205" s="158">
        <f>SUM(F206,F209)</f>
        <v>14</v>
      </c>
      <c r="G205" s="152">
        <f t="shared" si="36"/>
        <v>14</v>
      </c>
      <c r="H205" s="23"/>
    </row>
    <row r="206" spans="1:8" s="9" customFormat="1" ht="19.5" hidden="1" customHeight="1">
      <c r="A206" s="237" t="s">
        <v>308</v>
      </c>
      <c r="B206" s="63" t="s">
        <v>93</v>
      </c>
      <c r="C206" s="30">
        <v>1021</v>
      </c>
      <c r="D206" s="66">
        <f>D207</f>
        <v>0</v>
      </c>
      <c r="E206" s="66"/>
      <c r="F206" s="66">
        <f>SUM(F207)</f>
        <v>0</v>
      </c>
      <c r="G206" s="20">
        <f t="shared" si="36"/>
        <v>0</v>
      </c>
      <c r="H206" s="17"/>
    </row>
    <row r="207" spans="1:8" ht="19.5" hidden="1" customHeight="1">
      <c r="A207" s="240"/>
      <c r="B207" s="99" t="s">
        <v>128</v>
      </c>
      <c r="C207" s="96"/>
      <c r="D207" s="64"/>
      <c r="E207" s="80"/>
      <c r="F207" s="64"/>
      <c r="G207" s="20">
        <f t="shared" si="36"/>
        <v>0</v>
      </c>
      <c r="H207" s="23"/>
    </row>
    <row r="208" spans="1:8" ht="36.75" hidden="1" customHeight="1">
      <c r="A208" s="240"/>
      <c r="B208" s="41" t="s">
        <v>277</v>
      </c>
      <c r="C208" s="96"/>
      <c r="D208" s="64"/>
      <c r="E208" s="80"/>
      <c r="F208" s="64"/>
      <c r="G208" s="20"/>
      <c r="H208" s="23"/>
    </row>
    <row r="209" spans="1:8" s="9" customFormat="1" ht="19.5" customHeight="1">
      <c r="A209" s="240" t="s">
        <v>334</v>
      </c>
      <c r="B209" s="203" t="s">
        <v>244</v>
      </c>
      <c r="C209" s="96">
        <v>1025</v>
      </c>
      <c r="D209" s="80">
        <f>SUM(D210)</f>
        <v>0</v>
      </c>
      <c r="E209" s="80"/>
      <c r="F209" s="80">
        <f>F210</f>
        <v>14</v>
      </c>
      <c r="G209" s="23">
        <f t="shared" si="36"/>
        <v>14</v>
      </c>
      <c r="H209" s="23"/>
    </row>
    <row r="210" spans="1:8" ht="23.25" customHeight="1">
      <c r="A210" s="237"/>
      <c r="B210" s="41" t="s">
        <v>245</v>
      </c>
      <c r="C210" s="30"/>
      <c r="D210" s="64"/>
      <c r="E210" s="64"/>
      <c r="F210" s="64">
        <v>14</v>
      </c>
      <c r="G210" s="20">
        <f t="shared" si="36"/>
        <v>14</v>
      </c>
      <c r="H210" s="20"/>
    </row>
    <row r="211" spans="1:8" ht="35.25" customHeight="1">
      <c r="A211" s="239" t="s">
        <v>243</v>
      </c>
      <c r="B211" s="160" t="s">
        <v>10</v>
      </c>
      <c r="C211" s="157">
        <v>1030</v>
      </c>
      <c r="D211" s="158">
        <f>SUM(D212)</f>
        <v>70.400000000000006</v>
      </c>
      <c r="E211" s="158">
        <f>SUM(E212)</f>
        <v>0</v>
      </c>
      <c r="F211" s="158">
        <f>F213</f>
        <v>0</v>
      </c>
      <c r="G211" s="152">
        <f t="shared" ref="G211:G213" si="43">F211-E211</f>
        <v>0</v>
      </c>
      <c r="H211" s="23"/>
    </row>
    <row r="212" spans="1:8" s="9" customFormat="1" ht="21" customHeight="1">
      <c r="A212" s="240" t="s">
        <v>335</v>
      </c>
      <c r="B212" s="208" t="s">
        <v>224</v>
      </c>
      <c r="C212" s="96">
        <v>1035</v>
      </c>
      <c r="D212" s="80">
        <f>SUM(D213:D213)</f>
        <v>70.400000000000006</v>
      </c>
      <c r="E212" s="80">
        <f>SUM(E213:E213)</f>
        <v>0</v>
      </c>
      <c r="F212" s="80">
        <f>SUM(F213:F213)</f>
        <v>0</v>
      </c>
      <c r="G212" s="23">
        <f t="shared" si="43"/>
        <v>0</v>
      </c>
      <c r="H212" s="23"/>
    </row>
    <row r="213" spans="1:8" ht="22.5" customHeight="1">
      <c r="A213" s="237"/>
      <c r="B213" s="41" t="s">
        <v>199</v>
      </c>
      <c r="C213" s="16"/>
      <c r="D213" s="64">
        <v>70.400000000000006</v>
      </c>
      <c r="E213" s="64"/>
      <c r="F213" s="182"/>
      <c r="G213" s="20">
        <f t="shared" si="43"/>
        <v>0</v>
      </c>
      <c r="H213" s="20"/>
    </row>
    <row r="214" spans="1:8" ht="37.5">
      <c r="A214" s="237" t="s">
        <v>159</v>
      </c>
      <c r="B214" s="231" t="s">
        <v>247</v>
      </c>
      <c r="C214" s="30"/>
      <c r="D214" s="66"/>
      <c r="E214" s="66">
        <v>15</v>
      </c>
      <c r="F214" s="66">
        <f>F215+F218</f>
        <v>74.300000000000011</v>
      </c>
      <c r="G214" s="17">
        <f t="shared" ref="G214:G235" si="44">F214-E214</f>
        <v>59.300000000000011</v>
      </c>
      <c r="H214" s="17">
        <f>F214/E214*100</f>
        <v>495.33333333333343</v>
      </c>
    </row>
    <row r="215" spans="1:8" ht="39">
      <c r="A215" s="239" t="s">
        <v>220</v>
      </c>
      <c r="B215" s="49" t="s">
        <v>76</v>
      </c>
      <c r="C215" s="157">
        <v>1010</v>
      </c>
      <c r="D215" s="80">
        <f t="shared" ref="D215:E215" si="45">SUM(D216)</f>
        <v>0</v>
      </c>
      <c r="E215" s="158">
        <f t="shared" si="45"/>
        <v>15</v>
      </c>
      <c r="F215" s="158">
        <f>F217</f>
        <v>70.900000000000006</v>
      </c>
      <c r="G215" s="152">
        <f t="shared" si="44"/>
        <v>55.900000000000006</v>
      </c>
      <c r="H215" s="152">
        <f t="shared" ref="H215:H217" si="46">F215/E215*100</f>
        <v>472.66666666666674</v>
      </c>
    </row>
    <row r="216" spans="1:8" s="9" customFormat="1" ht="26.25" customHeight="1">
      <c r="A216" s="240" t="s">
        <v>248</v>
      </c>
      <c r="B216" s="76" t="s">
        <v>93</v>
      </c>
      <c r="C216" s="96">
        <v>1011</v>
      </c>
      <c r="D216" s="80">
        <f>SUM(D217)</f>
        <v>0</v>
      </c>
      <c r="E216" s="80">
        <f>SUM(E217)</f>
        <v>15</v>
      </c>
      <c r="F216" s="80">
        <f>SUM(F217)</f>
        <v>70.900000000000006</v>
      </c>
      <c r="G216" s="23">
        <f t="shared" si="44"/>
        <v>55.900000000000006</v>
      </c>
      <c r="H216" s="23">
        <f t="shared" si="46"/>
        <v>472.66666666666674</v>
      </c>
    </row>
    <row r="217" spans="1:8" ht="37.5">
      <c r="A217" s="237"/>
      <c r="B217" s="77" t="s">
        <v>278</v>
      </c>
      <c r="C217" s="16"/>
      <c r="D217" s="64"/>
      <c r="E217" s="64">
        <v>15</v>
      </c>
      <c r="F217" s="64">
        <v>70.900000000000006</v>
      </c>
      <c r="G217" s="20">
        <f t="shared" si="44"/>
        <v>55.900000000000006</v>
      </c>
      <c r="H217" s="20">
        <f t="shared" si="46"/>
        <v>472.66666666666674</v>
      </c>
    </row>
    <row r="218" spans="1:8" ht="20.25" customHeight="1">
      <c r="A218" s="239" t="s">
        <v>341</v>
      </c>
      <c r="B218" s="49" t="s">
        <v>77</v>
      </c>
      <c r="C218" s="157">
        <v>1020</v>
      </c>
      <c r="D218" s="80"/>
      <c r="E218" s="80"/>
      <c r="F218" s="158">
        <v>3.4</v>
      </c>
      <c r="G218" s="152">
        <f t="shared" si="44"/>
        <v>3.4</v>
      </c>
      <c r="H218" s="23"/>
    </row>
    <row r="219" spans="1:8" ht="20.25" customHeight="1">
      <c r="A219" s="240" t="s">
        <v>342</v>
      </c>
      <c r="B219" s="203" t="s">
        <v>173</v>
      </c>
      <c r="C219" s="96">
        <v>1025</v>
      </c>
      <c r="D219" s="80"/>
      <c r="E219" s="80"/>
      <c r="F219" s="80">
        <v>3.4</v>
      </c>
      <c r="G219" s="23">
        <f t="shared" si="44"/>
        <v>3.4</v>
      </c>
      <c r="H219" s="23"/>
    </row>
    <row r="220" spans="1:8" ht="37.5">
      <c r="A220" s="237"/>
      <c r="B220" s="41" t="s">
        <v>176</v>
      </c>
      <c r="C220" s="16"/>
      <c r="D220" s="64"/>
      <c r="E220" s="64"/>
      <c r="F220" s="64">
        <v>3.4</v>
      </c>
      <c r="G220" s="20">
        <f t="shared" si="44"/>
        <v>3.4</v>
      </c>
      <c r="H220" s="20"/>
    </row>
    <row r="221" spans="1:8" ht="37.5">
      <c r="A221" s="237" t="s">
        <v>249</v>
      </c>
      <c r="B221" s="63" t="s">
        <v>286</v>
      </c>
      <c r="C221" s="30"/>
      <c r="D221" s="64">
        <f>SUM(D222,D226)</f>
        <v>0</v>
      </c>
      <c r="E221" s="66">
        <f t="shared" ref="E221:F221" si="47">SUM(E222,E226)</f>
        <v>224.5</v>
      </c>
      <c r="F221" s="66">
        <f t="shared" si="47"/>
        <v>0</v>
      </c>
      <c r="G221" s="17">
        <f t="shared" si="44"/>
        <v>-224.5</v>
      </c>
      <c r="H221" s="20"/>
    </row>
    <row r="222" spans="1:8" ht="39">
      <c r="A222" s="239" t="s">
        <v>182</v>
      </c>
      <c r="B222" s="49" t="s">
        <v>76</v>
      </c>
      <c r="C222" s="157">
        <v>1010</v>
      </c>
      <c r="D222" s="158">
        <f>SUM(D223)</f>
        <v>0</v>
      </c>
      <c r="E222" s="158">
        <f t="shared" ref="E222:F222" si="48">SUM(E223)</f>
        <v>220.3</v>
      </c>
      <c r="F222" s="158">
        <f t="shared" si="48"/>
        <v>0</v>
      </c>
      <c r="G222" s="152">
        <f t="shared" si="44"/>
        <v>-220.3</v>
      </c>
      <c r="H222" s="23"/>
    </row>
    <row r="223" spans="1:8" s="9" customFormat="1" ht="20.25" customHeight="1">
      <c r="A223" s="240" t="s">
        <v>305</v>
      </c>
      <c r="B223" s="76" t="s">
        <v>93</v>
      </c>
      <c r="C223" s="96">
        <v>1011</v>
      </c>
      <c r="D223" s="80">
        <f>SUM(D224:D225)</f>
        <v>0</v>
      </c>
      <c r="E223" s="80">
        <f t="shared" ref="E223:F223" si="49">SUM(E224:E225)</f>
        <v>220.3</v>
      </c>
      <c r="F223" s="80">
        <f t="shared" si="49"/>
        <v>0</v>
      </c>
      <c r="G223" s="23">
        <f t="shared" si="44"/>
        <v>-220.3</v>
      </c>
      <c r="H223" s="23"/>
    </row>
    <row r="224" spans="1:8" ht="38.25" customHeight="1">
      <c r="A224" s="238"/>
      <c r="B224" s="41" t="s">
        <v>277</v>
      </c>
      <c r="C224" s="30"/>
      <c r="D224" s="64"/>
      <c r="E224" s="64">
        <v>220.3</v>
      </c>
      <c r="F224" s="64"/>
      <c r="G224" s="20">
        <f t="shared" si="44"/>
        <v>-220.3</v>
      </c>
      <c r="H224" s="20"/>
    </row>
    <row r="225" spans="1:13">
      <c r="A225" s="238"/>
      <c r="B225" s="41" t="s">
        <v>125</v>
      </c>
      <c r="C225" s="16"/>
      <c r="D225" s="64"/>
      <c r="E225" s="64"/>
      <c r="F225" s="64"/>
      <c r="G225" s="20">
        <f t="shared" si="44"/>
        <v>0</v>
      </c>
      <c r="H225" s="20"/>
    </row>
    <row r="226" spans="1:13" ht="19.5" customHeight="1">
      <c r="A226" s="239" t="s">
        <v>250</v>
      </c>
      <c r="B226" s="49" t="s">
        <v>77</v>
      </c>
      <c r="C226" s="157">
        <v>1020</v>
      </c>
      <c r="D226" s="158">
        <f>SUM(D227)</f>
        <v>0</v>
      </c>
      <c r="E226" s="158">
        <f>SUM(E227)</f>
        <v>4.2</v>
      </c>
      <c r="F226" s="158">
        <f>F227</f>
        <v>0</v>
      </c>
      <c r="G226" s="152">
        <f t="shared" si="44"/>
        <v>-4.2</v>
      </c>
      <c r="H226" s="152"/>
    </row>
    <row r="227" spans="1:13" s="9" customFormat="1" ht="20.25" customHeight="1">
      <c r="A227" s="240" t="s">
        <v>340</v>
      </c>
      <c r="B227" s="203" t="s">
        <v>173</v>
      </c>
      <c r="C227" s="96">
        <v>1025</v>
      </c>
      <c r="D227" s="80">
        <f>SUM(D228:D228)</f>
        <v>0</v>
      </c>
      <c r="E227" s="80">
        <f>SUM(E228:E228)</f>
        <v>4.2</v>
      </c>
      <c r="F227" s="80">
        <f>SUM(F228:F228)</f>
        <v>0</v>
      </c>
      <c r="G227" s="23">
        <f t="shared" si="44"/>
        <v>-4.2</v>
      </c>
      <c r="H227" s="23"/>
    </row>
    <row r="228" spans="1:13" ht="37.5">
      <c r="A228" s="238"/>
      <c r="B228" s="41" t="s">
        <v>176</v>
      </c>
      <c r="C228" s="16"/>
      <c r="D228" s="64"/>
      <c r="E228" s="64">
        <v>4.2</v>
      </c>
      <c r="F228" s="64"/>
      <c r="G228" s="20">
        <f t="shared" si="44"/>
        <v>-4.2</v>
      </c>
      <c r="H228" s="20"/>
    </row>
    <row r="229" spans="1:13" ht="36" customHeight="1">
      <c r="A229" s="237" t="s">
        <v>251</v>
      </c>
      <c r="B229" s="63" t="s">
        <v>306</v>
      </c>
      <c r="C229" s="30"/>
      <c r="D229" s="66"/>
      <c r="E229" s="66">
        <f>E230</f>
        <v>0</v>
      </c>
      <c r="F229" s="66">
        <f>F230</f>
        <v>250.60000000000002</v>
      </c>
      <c r="G229" s="17">
        <f>F229-E229</f>
        <v>250.60000000000002</v>
      </c>
      <c r="H229" s="20"/>
    </row>
    <row r="230" spans="1:13" ht="39" customHeight="1">
      <c r="A230" s="239" t="s">
        <v>336</v>
      </c>
      <c r="B230" s="49" t="s">
        <v>76</v>
      </c>
      <c r="C230" s="157">
        <v>1010</v>
      </c>
      <c r="D230" s="158"/>
      <c r="E230" s="158"/>
      <c r="F230" s="158">
        <f>F231+F232</f>
        <v>250.60000000000002</v>
      </c>
      <c r="G230" s="152">
        <f t="shared" ref="G230:G233" si="50">F230-E230</f>
        <v>250.60000000000002</v>
      </c>
      <c r="H230" s="152"/>
    </row>
    <row r="231" spans="1:13" ht="18" customHeight="1">
      <c r="A231" s="240" t="s">
        <v>337</v>
      </c>
      <c r="B231" s="76" t="s">
        <v>1</v>
      </c>
      <c r="C231" s="96">
        <v>1012</v>
      </c>
      <c r="D231" s="80"/>
      <c r="E231" s="80"/>
      <c r="F231" s="80">
        <v>205.4</v>
      </c>
      <c r="G231" s="23">
        <f t="shared" si="50"/>
        <v>205.4</v>
      </c>
      <c r="H231" s="23"/>
    </row>
    <row r="232" spans="1:13" ht="24.75" customHeight="1">
      <c r="A232" s="240" t="s">
        <v>338</v>
      </c>
      <c r="B232" s="76" t="s">
        <v>2</v>
      </c>
      <c r="C232" s="96">
        <v>1013</v>
      </c>
      <c r="D232" s="80"/>
      <c r="E232" s="80"/>
      <c r="F232" s="80">
        <v>45.2</v>
      </c>
      <c r="G232" s="23">
        <f t="shared" si="50"/>
        <v>45.2</v>
      </c>
      <c r="H232" s="23"/>
    </row>
    <row r="233" spans="1:13" ht="37.5">
      <c r="A233" s="237" t="s">
        <v>252</v>
      </c>
      <c r="B233" s="63" t="s">
        <v>307</v>
      </c>
      <c r="C233" s="16"/>
      <c r="D233" s="66">
        <f>SUM(D234,D236)</f>
        <v>2591.8000000000002</v>
      </c>
      <c r="E233" s="66">
        <f t="shared" ref="E233:F233" si="51">SUM(E234,E236)</f>
        <v>2900</v>
      </c>
      <c r="F233" s="66">
        <f t="shared" si="51"/>
        <v>3332.1</v>
      </c>
      <c r="G233" s="17">
        <f t="shared" si="50"/>
        <v>432.09999999999991</v>
      </c>
      <c r="H233" s="17">
        <f t="shared" ref="H233:H235" si="52">(F233/E233)*100</f>
        <v>114.9</v>
      </c>
    </row>
    <row r="234" spans="1:13" ht="42" customHeight="1">
      <c r="A234" s="239" t="s">
        <v>253</v>
      </c>
      <c r="B234" s="49" t="s">
        <v>76</v>
      </c>
      <c r="C234" s="157">
        <v>1010</v>
      </c>
      <c r="D234" s="158">
        <f>D235</f>
        <v>2591.8000000000002</v>
      </c>
      <c r="E234" s="158">
        <f>E235</f>
        <v>2900</v>
      </c>
      <c r="F234" s="158">
        <f>F235</f>
        <v>2974</v>
      </c>
      <c r="G234" s="152">
        <f t="shared" si="44"/>
        <v>74</v>
      </c>
      <c r="H234" s="152">
        <f t="shared" si="52"/>
        <v>102.55172413793103</v>
      </c>
    </row>
    <row r="235" spans="1:13" ht="22.5" customHeight="1">
      <c r="A235" s="240" t="s">
        <v>339</v>
      </c>
      <c r="B235" s="76" t="s">
        <v>327</v>
      </c>
      <c r="C235" s="96">
        <v>1014</v>
      </c>
      <c r="D235" s="80">
        <v>2591.8000000000002</v>
      </c>
      <c r="E235" s="80">
        <v>2900</v>
      </c>
      <c r="F235" s="80">
        <v>2974</v>
      </c>
      <c r="G235" s="23">
        <f t="shared" si="44"/>
        <v>74</v>
      </c>
      <c r="H235" s="23">
        <f t="shared" si="52"/>
        <v>102.55172413793103</v>
      </c>
      <c r="I235" s="213"/>
      <c r="L235" s="213"/>
      <c r="M235" s="213"/>
    </row>
    <row r="236" spans="1:13" ht="38.25" customHeight="1">
      <c r="A236" s="239" t="s">
        <v>375</v>
      </c>
      <c r="B236" s="160" t="s">
        <v>10</v>
      </c>
      <c r="C236" s="157">
        <v>1030</v>
      </c>
      <c r="D236" s="158">
        <f>SUM(D237)</f>
        <v>0</v>
      </c>
      <c r="E236" s="158">
        <f t="shared" ref="E236:F236" si="53">SUM(E237)</f>
        <v>0</v>
      </c>
      <c r="F236" s="158">
        <f t="shared" si="53"/>
        <v>358.1</v>
      </c>
      <c r="G236" s="152">
        <f t="shared" ref="G236:G237" si="54">F236-E236</f>
        <v>358.1</v>
      </c>
      <c r="H236" s="152"/>
    </row>
    <row r="237" spans="1:13" ht="22.5" customHeight="1">
      <c r="A237" s="240" t="s">
        <v>376</v>
      </c>
      <c r="B237" s="76" t="s">
        <v>377</v>
      </c>
      <c r="C237" s="96">
        <v>1034</v>
      </c>
      <c r="D237" s="80"/>
      <c r="E237" s="80"/>
      <c r="F237" s="80">
        <v>358.1</v>
      </c>
      <c r="G237" s="23">
        <f t="shared" si="54"/>
        <v>358.1</v>
      </c>
      <c r="H237" s="23"/>
    </row>
    <row r="238" spans="1:13" ht="98.25" customHeight="1">
      <c r="B238" s="279" t="s">
        <v>152</v>
      </c>
      <c r="C238" s="279"/>
      <c r="D238" s="277"/>
      <c r="E238" s="277"/>
      <c r="F238" s="185"/>
      <c r="G238" s="279" t="s">
        <v>153</v>
      </c>
      <c r="H238" s="279"/>
    </row>
    <row r="239" spans="1:13">
      <c r="B239" s="220" t="s">
        <v>54</v>
      </c>
      <c r="C239" s="10"/>
      <c r="D239" s="284" t="s">
        <v>9</v>
      </c>
      <c r="E239" s="284"/>
      <c r="F239" s="186"/>
      <c r="G239" s="285" t="s">
        <v>14</v>
      </c>
      <c r="H239" s="285"/>
    </row>
    <row r="240" spans="1:13">
      <c r="B240" s="10"/>
    </row>
    <row r="241" spans="2:6">
      <c r="B241" s="10"/>
      <c r="C241" s="8"/>
      <c r="D241" s="8"/>
      <c r="E241" s="8"/>
      <c r="F241" s="8"/>
    </row>
    <row r="242" spans="2:6">
      <c r="B242" s="10"/>
      <c r="C242" s="8"/>
      <c r="D242" s="8"/>
      <c r="E242" s="8"/>
      <c r="F242" s="8"/>
    </row>
    <row r="243" spans="2:6">
      <c r="B243" s="10"/>
      <c r="C243" s="8"/>
      <c r="D243" s="8"/>
      <c r="E243" s="8"/>
      <c r="F243" s="8"/>
    </row>
    <row r="244" spans="2:6">
      <c r="B244" s="10"/>
      <c r="C244" s="8"/>
      <c r="D244" s="8"/>
      <c r="E244" s="8"/>
      <c r="F244" s="8"/>
    </row>
    <row r="245" spans="2:6">
      <c r="B245" s="10"/>
      <c r="C245" s="8"/>
      <c r="D245" s="8"/>
      <c r="E245" s="8"/>
      <c r="F245" s="8"/>
    </row>
    <row r="246" spans="2:6">
      <c r="B246" s="10"/>
      <c r="C246" s="8"/>
      <c r="D246" s="8"/>
      <c r="E246" s="8"/>
      <c r="F246" s="8"/>
    </row>
    <row r="247" spans="2:6">
      <c r="B247" s="10"/>
      <c r="C247" s="8"/>
      <c r="D247" s="8"/>
      <c r="E247" s="8"/>
      <c r="F247" s="8"/>
    </row>
    <row r="248" spans="2:6">
      <c r="B248" s="10"/>
      <c r="C248" s="8"/>
      <c r="D248" s="8"/>
      <c r="E248" s="8"/>
      <c r="F248" s="8"/>
    </row>
    <row r="249" spans="2:6">
      <c r="B249" s="10"/>
      <c r="C249" s="8"/>
      <c r="D249" s="8"/>
      <c r="E249" s="8"/>
      <c r="F249" s="8"/>
    </row>
    <row r="250" spans="2:6">
      <c r="B250" s="10"/>
      <c r="C250" s="8"/>
      <c r="D250" s="8"/>
      <c r="E250" s="8"/>
      <c r="F250" s="8"/>
    </row>
    <row r="251" spans="2:6">
      <c r="B251" s="10"/>
      <c r="C251" s="8"/>
      <c r="D251" s="8"/>
      <c r="E251" s="8"/>
      <c r="F251" s="8"/>
    </row>
    <row r="252" spans="2:6">
      <c r="B252" s="10"/>
      <c r="C252" s="8"/>
      <c r="D252" s="8"/>
      <c r="E252" s="8"/>
      <c r="F252" s="8"/>
    </row>
    <row r="253" spans="2:6">
      <c r="B253" s="10"/>
      <c r="C253" s="8"/>
      <c r="D253" s="8"/>
      <c r="E253" s="8"/>
      <c r="F253" s="8"/>
    </row>
    <row r="254" spans="2:6">
      <c r="B254" s="10"/>
      <c r="C254" s="8"/>
      <c r="D254" s="8"/>
      <c r="E254" s="8"/>
      <c r="F254" s="8"/>
    </row>
    <row r="255" spans="2:6">
      <c r="B255" s="10"/>
      <c r="C255" s="8"/>
      <c r="D255" s="8"/>
      <c r="E255" s="8"/>
      <c r="F255" s="8"/>
    </row>
    <row r="256" spans="2:6">
      <c r="B256" s="10"/>
      <c r="C256" s="8"/>
      <c r="D256" s="8"/>
      <c r="E256" s="8"/>
      <c r="F256" s="8"/>
    </row>
    <row r="257" spans="2:6">
      <c r="B257" s="10"/>
      <c r="C257" s="8"/>
      <c r="D257" s="8"/>
      <c r="E257" s="8"/>
      <c r="F257" s="8"/>
    </row>
    <row r="258" spans="2:6">
      <c r="B258" s="10"/>
      <c r="C258" s="8"/>
      <c r="D258" s="8"/>
      <c r="E258" s="8"/>
      <c r="F258" s="8"/>
    </row>
    <row r="259" spans="2:6">
      <c r="B259" s="10"/>
      <c r="C259" s="8"/>
      <c r="D259" s="8"/>
      <c r="E259" s="8"/>
      <c r="F259" s="8"/>
    </row>
    <row r="260" spans="2:6">
      <c r="B260" s="10"/>
      <c r="C260" s="8"/>
      <c r="D260" s="8"/>
      <c r="E260" s="8"/>
      <c r="F260" s="8"/>
    </row>
    <row r="261" spans="2:6">
      <c r="B261" s="10"/>
      <c r="C261" s="8"/>
      <c r="D261" s="8"/>
      <c r="E261" s="8"/>
      <c r="F261" s="8"/>
    </row>
    <row r="262" spans="2:6">
      <c r="B262" s="10"/>
      <c r="C262" s="8"/>
      <c r="D262" s="8"/>
      <c r="E262" s="8"/>
      <c r="F262" s="8"/>
    </row>
    <row r="263" spans="2:6">
      <c r="B263" s="10"/>
      <c r="C263" s="8"/>
      <c r="D263" s="8"/>
      <c r="E263" s="8"/>
      <c r="F263" s="8"/>
    </row>
    <row r="264" spans="2:6">
      <c r="B264" s="10"/>
      <c r="C264" s="8"/>
      <c r="D264" s="8"/>
      <c r="E264" s="8"/>
      <c r="F264" s="8"/>
    </row>
    <row r="265" spans="2:6">
      <c r="B265" s="10"/>
      <c r="C265" s="8"/>
      <c r="D265" s="8"/>
      <c r="E265" s="8"/>
      <c r="F265" s="8"/>
    </row>
    <row r="266" spans="2:6">
      <c r="B266" s="10"/>
      <c r="C266" s="8"/>
      <c r="D266" s="8"/>
      <c r="E266" s="8"/>
      <c r="F266" s="8"/>
    </row>
    <row r="267" spans="2:6">
      <c r="B267" s="10"/>
      <c r="C267" s="8"/>
      <c r="D267" s="8"/>
      <c r="E267" s="8"/>
      <c r="F267" s="8"/>
    </row>
    <row r="268" spans="2:6">
      <c r="B268" s="10"/>
      <c r="C268" s="8"/>
      <c r="D268" s="8"/>
      <c r="E268" s="8"/>
      <c r="F268" s="8"/>
    </row>
    <row r="269" spans="2:6">
      <c r="B269" s="10"/>
      <c r="C269" s="8"/>
      <c r="D269" s="8"/>
      <c r="E269" s="8"/>
      <c r="F269" s="8"/>
    </row>
    <row r="270" spans="2:6">
      <c r="B270" s="10"/>
      <c r="C270" s="8"/>
      <c r="D270" s="8"/>
      <c r="E270" s="8"/>
      <c r="F270" s="8"/>
    </row>
    <row r="271" spans="2:6">
      <c r="B271" s="10"/>
      <c r="C271" s="8"/>
      <c r="D271" s="8"/>
      <c r="E271" s="8"/>
      <c r="F271" s="8"/>
    </row>
    <row r="272" spans="2:6">
      <c r="B272" s="10"/>
      <c r="C272" s="8"/>
      <c r="D272" s="8"/>
      <c r="E272" s="8"/>
      <c r="F272" s="8"/>
    </row>
    <row r="273" spans="2:6">
      <c r="B273" s="10"/>
      <c r="C273" s="8"/>
      <c r="D273" s="8"/>
      <c r="E273" s="8"/>
      <c r="F273" s="8"/>
    </row>
  </sheetData>
  <mergeCells count="7">
    <mergeCell ref="D239:E239"/>
    <mergeCell ref="G239:H239"/>
    <mergeCell ref="B1:H1"/>
    <mergeCell ref="A5:B5"/>
    <mergeCell ref="B238:C238"/>
    <mergeCell ref="D238:E238"/>
    <mergeCell ref="G238:H238"/>
  </mergeCells>
  <pageMargins left="0.98425196850393704" right="0.39370078740157483" top="0.78740157480314965" bottom="0.59055118110236227" header="0.39370078740157483" footer="0.19685039370078741"/>
  <pageSetup paperSize="9" scale="99" fitToHeight="111" orientation="landscape" r:id="rId1"/>
  <headerFooter alignWithMargins="0"/>
  <rowBreaks count="3" manualBreakCount="3">
    <brk id="18" max="7" man="1"/>
    <brk id="141" max="7" man="1"/>
    <brk id="1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0"/>
  <sheetViews>
    <sheetView view="pageBreakPreview" zoomScale="70" zoomScaleSheetLayoutView="70" workbookViewId="0">
      <selection activeCell="E30" sqref="E30:G30"/>
    </sheetView>
  </sheetViews>
  <sheetFormatPr defaultRowHeight="18.75"/>
  <cols>
    <col min="1" max="1" width="67.42578125" style="8" customWidth="1"/>
    <col min="2" max="2" width="8.28515625" style="221" customWidth="1"/>
    <col min="3" max="3" width="11.85546875" style="109" customWidth="1"/>
    <col min="4" max="4" width="9.7109375" style="71" customWidth="1"/>
    <col min="5" max="5" width="11.7109375" style="71" customWidth="1"/>
    <col min="6" max="7" width="12.28515625" style="221" customWidth="1"/>
    <col min="8" max="16384" width="9.140625" style="8"/>
  </cols>
  <sheetData>
    <row r="1" spans="1:7" ht="19.5" customHeight="1">
      <c r="A1" s="276" t="s">
        <v>87</v>
      </c>
      <c r="B1" s="276"/>
      <c r="C1" s="276"/>
      <c r="D1" s="276"/>
      <c r="E1" s="276"/>
      <c r="F1" s="276"/>
    </row>
    <row r="2" spans="1:7" ht="15" customHeight="1">
      <c r="A2" s="219"/>
      <c r="B2" s="220"/>
      <c r="C2" s="107"/>
      <c r="D2" s="69"/>
      <c r="E2" s="69"/>
      <c r="F2" s="220"/>
      <c r="G2" s="57" t="s">
        <v>59</v>
      </c>
    </row>
    <row r="3" spans="1:7" ht="85.5" customHeight="1">
      <c r="A3" s="138" t="s">
        <v>20</v>
      </c>
      <c r="B3" s="18" t="s">
        <v>4</v>
      </c>
      <c r="C3" s="108" t="s">
        <v>368</v>
      </c>
      <c r="D3" s="18" t="s">
        <v>366</v>
      </c>
      <c r="E3" s="18" t="s">
        <v>370</v>
      </c>
      <c r="F3" s="139" t="s">
        <v>99</v>
      </c>
      <c r="G3" s="140" t="s">
        <v>100</v>
      </c>
    </row>
    <row r="4" spans="1:7" s="39" customFormat="1" ht="16.5" customHeight="1">
      <c r="A4" s="141">
        <v>1</v>
      </c>
      <c r="B4" s="118">
        <v>2</v>
      </c>
      <c r="C4" s="142">
        <v>3</v>
      </c>
      <c r="D4" s="44">
        <v>4</v>
      </c>
      <c r="E4" s="44">
        <v>5</v>
      </c>
      <c r="F4" s="118">
        <v>6</v>
      </c>
      <c r="G4" s="40">
        <v>7</v>
      </c>
    </row>
    <row r="5" spans="1:7" ht="20.25" customHeight="1">
      <c r="A5" s="83" t="s">
        <v>333</v>
      </c>
      <c r="B5" s="30">
        <v>4000</v>
      </c>
      <c r="C5" s="143">
        <f>C6+C26</f>
        <v>15857.900000000001</v>
      </c>
      <c r="D5" s="144">
        <f>D6+D26</f>
        <v>271.89999999999998</v>
      </c>
      <c r="E5" s="144">
        <f>E6+E26</f>
        <v>3406.7000000000003</v>
      </c>
      <c r="F5" s="145">
        <f t="shared" ref="F5:F19" si="0">E5-D5</f>
        <v>3134.8</v>
      </c>
      <c r="G5" s="146">
        <f>(E5/D5)*100</f>
        <v>1252.9238690695111</v>
      </c>
    </row>
    <row r="6" spans="1:7" ht="36.950000000000003" customHeight="1">
      <c r="A6" s="49" t="s">
        <v>183</v>
      </c>
      <c r="B6" s="50">
        <v>4020</v>
      </c>
      <c r="C6" s="147">
        <f>SUM(C7:C22)</f>
        <v>15665.900000000001</v>
      </c>
      <c r="D6" s="147">
        <f>SUM(D7:D22)</f>
        <v>271.89999999999998</v>
      </c>
      <c r="E6" s="147">
        <f>SUM(E7:E25)</f>
        <v>3178.7000000000003</v>
      </c>
      <c r="F6" s="148">
        <f t="shared" si="0"/>
        <v>2906.8</v>
      </c>
      <c r="G6" s="149">
        <f t="shared" ref="G6" si="1">(E6/D6)*100</f>
        <v>1169.0695108495772</v>
      </c>
    </row>
    <row r="7" spans="1:7" ht="36.950000000000003" customHeight="1">
      <c r="A7" s="41" t="s">
        <v>254</v>
      </c>
      <c r="B7" s="51"/>
      <c r="C7" s="20">
        <v>312.3</v>
      </c>
      <c r="D7" s="150"/>
      <c r="E7" s="150"/>
      <c r="F7" s="17">
        <f t="shared" si="0"/>
        <v>0</v>
      </c>
      <c r="G7" s="89"/>
    </row>
    <row r="8" spans="1:7" ht="36.950000000000003" customHeight="1">
      <c r="A8" s="41" t="s">
        <v>255</v>
      </c>
      <c r="B8" s="51"/>
      <c r="C8" s="20">
        <v>367.2</v>
      </c>
      <c r="D8" s="150"/>
      <c r="E8" s="150"/>
      <c r="F8" s="17">
        <f t="shared" si="0"/>
        <v>0</v>
      </c>
      <c r="G8" s="89"/>
    </row>
    <row r="9" spans="1:7" ht="36.950000000000003" customHeight="1">
      <c r="A9" s="41" t="s">
        <v>256</v>
      </c>
      <c r="B9" s="51"/>
      <c r="C9" s="20">
        <v>2162.1999999999998</v>
      </c>
      <c r="D9" s="150"/>
      <c r="E9" s="150"/>
      <c r="F9" s="17">
        <f t="shared" si="0"/>
        <v>0</v>
      </c>
      <c r="G9" s="89"/>
    </row>
    <row r="10" spans="1:7" ht="18.75" customHeight="1">
      <c r="A10" s="41" t="s">
        <v>257</v>
      </c>
      <c r="B10" s="51"/>
      <c r="C10" s="20">
        <v>3892</v>
      </c>
      <c r="D10" s="150"/>
      <c r="E10" s="47"/>
      <c r="F10" s="20">
        <f t="shared" si="0"/>
        <v>0</v>
      </c>
      <c r="G10" s="89"/>
    </row>
    <row r="11" spans="1:7" ht="18.75" customHeight="1">
      <c r="A11" s="41" t="s">
        <v>258</v>
      </c>
      <c r="B11" s="51"/>
      <c r="C11" s="20">
        <v>1140.5</v>
      </c>
      <c r="D11" s="150"/>
      <c r="E11" s="47"/>
      <c r="F11" s="20">
        <f t="shared" si="0"/>
        <v>0</v>
      </c>
      <c r="G11" s="89"/>
    </row>
    <row r="12" spans="1:7" ht="57" customHeight="1">
      <c r="A12" s="41" t="s">
        <v>259</v>
      </c>
      <c r="B12" s="51"/>
      <c r="C12" s="20">
        <v>2115.3000000000002</v>
      </c>
      <c r="D12" s="150"/>
      <c r="E12" s="47"/>
      <c r="F12" s="20">
        <f t="shared" si="0"/>
        <v>0</v>
      </c>
      <c r="G12" s="89"/>
    </row>
    <row r="13" spans="1:7" ht="18" customHeight="1">
      <c r="A13" s="41" t="s">
        <v>260</v>
      </c>
      <c r="B13" s="51"/>
      <c r="C13" s="20">
        <v>93.6</v>
      </c>
      <c r="D13" s="150"/>
      <c r="E13" s="47"/>
      <c r="F13" s="20">
        <f t="shared" si="0"/>
        <v>0</v>
      </c>
      <c r="G13" s="89"/>
    </row>
    <row r="14" spans="1:7" ht="59.25" customHeight="1">
      <c r="A14" s="41" t="s">
        <v>261</v>
      </c>
      <c r="B14" s="51"/>
      <c r="C14" s="20">
        <v>1185.5</v>
      </c>
      <c r="D14" s="150"/>
      <c r="E14" s="47"/>
      <c r="F14" s="20">
        <f t="shared" si="0"/>
        <v>0</v>
      </c>
      <c r="G14" s="89"/>
    </row>
    <row r="15" spans="1:7" ht="57.75" customHeight="1">
      <c r="A15" s="41" t="s">
        <v>262</v>
      </c>
      <c r="B15" s="51"/>
      <c r="C15" s="20">
        <v>1071.2</v>
      </c>
      <c r="D15" s="150"/>
      <c r="E15" s="47"/>
      <c r="F15" s="20">
        <f t="shared" si="0"/>
        <v>0</v>
      </c>
      <c r="G15" s="89"/>
    </row>
    <row r="16" spans="1:7" ht="58.5" customHeight="1">
      <c r="A16" s="41" t="s">
        <v>263</v>
      </c>
      <c r="B16" s="51"/>
      <c r="C16" s="20">
        <v>1722.1</v>
      </c>
      <c r="D16" s="150"/>
      <c r="E16" s="47"/>
      <c r="F16" s="20">
        <f t="shared" si="0"/>
        <v>0</v>
      </c>
      <c r="G16" s="89"/>
    </row>
    <row r="17" spans="1:7" ht="36.950000000000003" customHeight="1">
      <c r="A17" s="99" t="s">
        <v>265</v>
      </c>
      <c r="B17" s="51"/>
      <c r="C17" s="20">
        <v>650</v>
      </c>
      <c r="D17" s="150"/>
      <c r="E17" s="47"/>
      <c r="F17" s="20">
        <f t="shared" si="0"/>
        <v>0</v>
      </c>
      <c r="G17" s="89"/>
    </row>
    <row r="18" spans="1:7" ht="36.950000000000003" customHeight="1">
      <c r="A18" s="41" t="s">
        <v>264</v>
      </c>
      <c r="B18" s="51"/>
      <c r="C18" s="20">
        <v>472</v>
      </c>
      <c r="D18" s="150"/>
      <c r="E18" s="47"/>
      <c r="F18" s="20">
        <f t="shared" si="0"/>
        <v>0</v>
      </c>
      <c r="G18" s="89"/>
    </row>
    <row r="19" spans="1:7" ht="36.950000000000003" customHeight="1">
      <c r="A19" s="41" t="s">
        <v>265</v>
      </c>
      <c r="B19" s="51"/>
      <c r="C19" s="20">
        <v>482</v>
      </c>
      <c r="D19" s="150"/>
      <c r="E19" s="47"/>
      <c r="F19" s="20">
        <f t="shared" si="0"/>
        <v>0</v>
      </c>
      <c r="G19" s="89"/>
    </row>
    <row r="20" spans="1:7" ht="36.950000000000003" customHeight="1">
      <c r="A20" s="41" t="s">
        <v>330</v>
      </c>
      <c r="B20" s="51"/>
      <c r="C20" s="47"/>
      <c r="D20" s="47">
        <v>151.80000000000001</v>
      </c>
      <c r="E20" s="47">
        <v>151.80000000000001</v>
      </c>
      <c r="F20" s="20">
        <f>E20-D20</f>
        <v>0</v>
      </c>
      <c r="G20" s="89">
        <f>E20/D20*100</f>
        <v>100</v>
      </c>
    </row>
    <row r="21" spans="1:7" ht="17.850000000000001" customHeight="1">
      <c r="A21" s="41" t="s">
        <v>317</v>
      </c>
      <c r="B21" s="51"/>
      <c r="C21" s="47"/>
      <c r="D21" s="47">
        <v>39</v>
      </c>
      <c r="E21" s="47">
        <v>29</v>
      </c>
      <c r="F21" s="20">
        <f t="shared" ref="F21:F25" si="2">E21-D21</f>
        <v>-10</v>
      </c>
      <c r="G21" s="89">
        <f t="shared" ref="G21:G22" si="3">E21/D21*100</f>
        <v>74.358974358974365</v>
      </c>
    </row>
    <row r="22" spans="1:7" ht="17.850000000000001" customHeight="1">
      <c r="A22" s="41" t="s">
        <v>318</v>
      </c>
      <c r="B22" s="51"/>
      <c r="C22" s="47"/>
      <c r="D22" s="47">
        <v>81.099999999999994</v>
      </c>
      <c r="E22" s="47">
        <v>81.099999999999994</v>
      </c>
      <c r="F22" s="20">
        <f t="shared" si="2"/>
        <v>0</v>
      </c>
      <c r="G22" s="89">
        <f t="shared" si="3"/>
        <v>100</v>
      </c>
    </row>
    <row r="23" spans="1:7" ht="17.850000000000001" customHeight="1">
      <c r="A23" s="41" t="s">
        <v>328</v>
      </c>
      <c r="B23" s="51"/>
      <c r="C23" s="47"/>
      <c r="D23" s="47"/>
      <c r="E23" s="47">
        <v>2240</v>
      </c>
      <c r="F23" s="20">
        <f t="shared" si="2"/>
        <v>2240</v>
      </c>
      <c r="G23" s="89"/>
    </row>
    <row r="24" spans="1:7" ht="36" customHeight="1">
      <c r="A24" s="41" t="s">
        <v>329</v>
      </c>
      <c r="B24" s="51"/>
      <c r="C24" s="47"/>
      <c r="D24" s="47"/>
      <c r="E24" s="47">
        <v>648.9</v>
      </c>
      <c r="F24" s="20">
        <f t="shared" si="2"/>
        <v>648.9</v>
      </c>
      <c r="G24" s="89"/>
    </row>
    <row r="25" spans="1:7" ht="17.850000000000001" customHeight="1">
      <c r="A25" s="41" t="s">
        <v>331</v>
      </c>
      <c r="B25" s="51"/>
      <c r="C25" s="47"/>
      <c r="D25" s="47"/>
      <c r="E25" s="47">
        <v>27.9</v>
      </c>
      <c r="F25" s="20">
        <f t="shared" si="2"/>
        <v>27.9</v>
      </c>
      <c r="G25" s="89"/>
    </row>
    <row r="26" spans="1:7" ht="17.850000000000001" customHeight="1">
      <c r="A26" s="49" t="s">
        <v>184</v>
      </c>
      <c r="B26" s="50">
        <v>4060</v>
      </c>
      <c r="C26" s="151">
        <f>C27</f>
        <v>192</v>
      </c>
      <c r="D26" s="151">
        <f>D27+D28</f>
        <v>0</v>
      </c>
      <c r="E26" s="151">
        <f>E27+E28</f>
        <v>228</v>
      </c>
      <c r="F26" s="152">
        <f t="shared" ref="F26:F28" si="4">E26-D26</f>
        <v>228</v>
      </c>
      <c r="G26" s="153"/>
    </row>
    <row r="27" spans="1:7" ht="21.75" customHeight="1">
      <c r="A27" s="41" t="s">
        <v>185</v>
      </c>
      <c r="B27" s="154"/>
      <c r="C27" s="47">
        <v>192</v>
      </c>
      <c r="D27" s="47"/>
      <c r="E27" s="47"/>
      <c r="F27" s="20">
        <f t="shared" si="4"/>
        <v>0</v>
      </c>
      <c r="G27" s="89"/>
    </row>
    <row r="28" spans="1:7" ht="33.75" customHeight="1">
      <c r="A28" s="41" t="s">
        <v>186</v>
      </c>
      <c r="B28" s="88"/>
      <c r="C28" s="47"/>
      <c r="D28" s="47"/>
      <c r="E28" s="47">
        <v>228</v>
      </c>
      <c r="F28" s="20">
        <f t="shared" si="4"/>
        <v>228</v>
      </c>
      <c r="G28" s="89"/>
    </row>
    <row r="29" spans="1:7" ht="48.75" customHeight="1">
      <c r="A29" s="279" t="s">
        <v>152</v>
      </c>
      <c r="B29" s="279"/>
      <c r="C29" s="112"/>
      <c r="D29" s="155"/>
      <c r="E29" s="113"/>
      <c r="F29" s="111" t="s">
        <v>153</v>
      </c>
      <c r="G29" s="57"/>
    </row>
    <row r="30" spans="1:7" s="39" customFormat="1" ht="16.5" customHeight="1">
      <c r="A30" s="60" t="s">
        <v>8</v>
      </c>
      <c r="B30" s="222"/>
      <c r="C30" s="286" t="s">
        <v>9</v>
      </c>
      <c r="D30" s="286"/>
      <c r="E30" s="287" t="s">
        <v>14</v>
      </c>
      <c r="F30" s="287"/>
      <c r="G30" s="287"/>
    </row>
    <row r="31" spans="1:7">
      <c r="A31" s="10"/>
    </row>
    <row r="32" spans="1:7">
      <c r="A32" s="10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</sheetData>
  <mergeCells count="4">
    <mergeCell ref="A1:F1"/>
    <mergeCell ref="A29:B29"/>
    <mergeCell ref="C30:D30"/>
    <mergeCell ref="E30:G30"/>
  </mergeCells>
  <pageMargins left="0.98425196850393704" right="0.39370078740157483" top="0.78740157480314965" bottom="0.59055118110236227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22"/>
  <sheetViews>
    <sheetView tabSelected="1" view="pageBreakPreview" zoomScale="70" zoomScaleNormal="60" zoomScaleSheetLayoutView="70" workbookViewId="0">
      <selection activeCell="F8" sqref="F8"/>
    </sheetView>
  </sheetViews>
  <sheetFormatPr defaultRowHeight="20.25"/>
  <cols>
    <col min="1" max="1" width="3.5703125" style="114" customWidth="1"/>
    <col min="2" max="2" width="36.28515625" style="114" customWidth="1"/>
    <col min="3" max="3" width="9.5703125" style="114" customWidth="1"/>
    <col min="4" max="4" width="10.42578125" style="114" customWidth="1"/>
    <col min="5" max="5" width="11.5703125" style="114" customWidth="1"/>
    <col min="6" max="6" width="11.7109375" style="114" customWidth="1"/>
    <col min="7" max="7" width="9.28515625" style="114" customWidth="1"/>
    <col min="8" max="8" width="10.42578125" style="114" customWidth="1"/>
    <col min="9" max="9" width="11.5703125" style="114" customWidth="1"/>
    <col min="10" max="11" width="12.42578125" style="114" customWidth="1"/>
    <col min="12" max="12" width="12.140625" style="114" customWidth="1"/>
    <col min="13" max="13" width="12.28515625" style="114" customWidth="1"/>
    <col min="14" max="14" width="12" style="114" customWidth="1"/>
    <col min="15" max="16384" width="9.140625" style="4"/>
  </cols>
  <sheetData>
    <row r="1" spans="1:14" s="11" customFormat="1" ht="32.25" customHeight="1">
      <c r="A1" s="288" t="s">
        <v>161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115"/>
    </row>
    <row r="2" spans="1:14">
      <c r="A2" s="190"/>
      <c r="B2" s="190"/>
      <c r="C2" s="116"/>
      <c r="D2" s="116"/>
      <c r="E2" s="116"/>
      <c r="F2" s="116"/>
      <c r="N2" s="191" t="s">
        <v>45</v>
      </c>
    </row>
    <row r="3" spans="1:14" ht="48" customHeight="1">
      <c r="A3" s="291" t="s">
        <v>6</v>
      </c>
      <c r="B3" s="297" t="s">
        <v>17</v>
      </c>
      <c r="C3" s="293" t="s">
        <v>116</v>
      </c>
      <c r="D3" s="294"/>
      <c r="E3" s="293" t="s">
        <v>311</v>
      </c>
      <c r="F3" s="294"/>
      <c r="G3" s="293" t="s">
        <v>117</v>
      </c>
      <c r="H3" s="294"/>
      <c r="I3" s="293" t="s">
        <v>312</v>
      </c>
      <c r="J3" s="294"/>
      <c r="K3" s="293" t="s">
        <v>118</v>
      </c>
      <c r="L3" s="294"/>
      <c r="M3" s="294"/>
      <c r="N3" s="295"/>
    </row>
    <row r="4" spans="1:14" ht="81" customHeight="1">
      <c r="A4" s="292"/>
      <c r="B4" s="298"/>
      <c r="C4" s="56" t="s">
        <v>371</v>
      </c>
      <c r="D4" s="56" t="s">
        <v>372</v>
      </c>
      <c r="E4" s="56" t="s">
        <v>373</v>
      </c>
      <c r="F4" s="56" t="s">
        <v>374</v>
      </c>
      <c r="G4" s="56" t="s">
        <v>371</v>
      </c>
      <c r="H4" s="56" t="s">
        <v>372</v>
      </c>
      <c r="I4" s="56" t="s">
        <v>371</v>
      </c>
      <c r="J4" s="56" t="s">
        <v>372</v>
      </c>
      <c r="K4" s="56" t="s">
        <v>371</v>
      </c>
      <c r="L4" s="56" t="s">
        <v>372</v>
      </c>
      <c r="M4" s="118" t="s">
        <v>96</v>
      </c>
      <c r="N4" s="118" t="s">
        <v>98</v>
      </c>
    </row>
    <row r="5" spans="1:14" ht="16.5" customHeight="1">
      <c r="A5" s="118">
        <v>1</v>
      </c>
      <c r="B5" s="188">
        <v>2</v>
      </c>
      <c r="C5" s="40">
        <v>3</v>
      </c>
      <c r="D5" s="118">
        <v>4</v>
      </c>
      <c r="E5" s="40">
        <v>5</v>
      </c>
      <c r="F5" s="118">
        <v>6</v>
      </c>
      <c r="G5" s="40">
        <v>7</v>
      </c>
      <c r="H5" s="118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  <c r="N5" s="40">
        <v>14</v>
      </c>
    </row>
    <row r="6" spans="1:14" ht="34.5" customHeight="1">
      <c r="A6" s="192">
        <v>1</v>
      </c>
      <c r="B6" s="193" t="s">
        <v>79</v>
      </c>
      <c r="C6" s="119">
        <f>SUM(C7:C12)</f>
        <v>0</v>
      </c>
      <c r="D6" s="119">
        <f t="shared" ref="D6:J6" si="0">SUM(D7:D12)</f>
        <v>0</v>
      </c>
      <c r="E6" s="119">
        <f t="shared" si="0"/>
        <v>0</v>
      </c>
      <c r="F6" s="119">
        <f t="shared" si="0"/>
        <v>648.9</v>
      </c>
      <c r="G6" s="119">
        <f t="shared" si="0"/>
        <v>0</v>
      </c>
      <c r="H6" s="119">
        <f t="shared" si="0"/>
        <v>0</v>
      </c>
      <c r="I6" s="119">
        <f t="shared" si="0"/>
        <v>271.89999999999998</v>
      </c>
      <c r="J6" s="119">
        <f t="shared" si="0"/>
        <v>2529.8000000000002</v>
      </c>
      <c r="K6" s="119">
        <f>SUM(C6,E6,G6,I6)</f>
        <v>271.89999999999998</v>
      </c>
      <c r="L6" s="119">
        <f>SUM(D6,F6,H6,J6)</f>
        <v>3178.7000000000003</v>
      </c>
      <c r="M6" s="119">
        <f>L6-K6</f>
        <v>2906.8</v>
      </c>
      <c r="N6" s="119">
        <f>L6/K6*100</f>
        <v>1169.0695108495772</v>
      </c>
    </row>
    <row r="7" spans="1:14" ht="20.25" customHeight="1">
      <c r="A7" s="118"/>
      <c r="B7" s="194" t="s">
        <v>319</v>
      </c>
      <c r="C7" s="122"/>
      <c r="D7" s="124"/>
      <c r="E7" s="122"/>
      <c r="F7" s="123"/>
      <c r="G7" s="122"/>
      <c r="H7" s="124"/>
      <c r="I7" s="126">
        <v>151.80000000000001</v>
      </c>
      <c r="J7" s="156">
        <v>151.80000000000001</v>
      </c>
      <c r="K7" s="120">
        <f t="shared" ref="K7:K14" si="1">SUM(C7,E7,G7,I7)</f>
        <v>151.80000000000001</v>
      </c>
      <c r="L7" s="120">
        <f t="shared" ref="L7:L12" si="2">SUM(D7,F7,H7,J7)</f>
        <v>151.80000000000001</v>
      </c>
      <c r="M7" s="119">
        <f t="shared" ref="M7:M13" si="3">L7-K7</f>
        <v>0</v>
      </c>
      <c r="N7" s="120">
        <f t="shared" ref="N7:N15" si="4">L7/K7*100</f>
        <v>100</v>
      </c>
    </row>
    <row r="8" spans="1:14" ht="33" customHeight="1">
      <c r="A8" s="118"/>
      <c r="B8" s="194" t="s">
        <v>320</v>
      </c>
      <c r="C8" s="122"/>
      <c r="D8" s="124"/>
      <c r="E8" s="122"/>
      <c r="F8" s="123"/>
      <c r="G8" s="122"/>
      <c r="H8" s="124"/>
      <c r="I8" s="126">
        <v>39</v>
      </c>
      <c r="J8" s="156">
        <v>29</v>
      </c>
      <c r="K8" s="120">
        <f t="shared" si="1"/>
        <v>39</v>
      </c>
      <c r="L8" s="120">
        <f t="shared" si="2"/>
        <v>29</v>
      </c>
      <c r="M8" s="120">
        <f t="shared" si="3"/>
        <v>-10</v>
      </c>
      <c r="N8" s="120">
        <f t="shared" si="4"/>
        <v>74.358974358974365</v>
      </c>
    </row>
    <row r="9" spans="1:14" ht="36.75" customHeight="1">
      <c r="A9" s="118"/>
      <c r="B9" s="194" t="s">
        <v>321</v>
      </c>
      <c r="C9" s="122"/>
      <c r="D9" s="124"/>
      <c r="E9" s="122"/>
      <c r="F9" s="123"/>
      <c r="G9" s="122"/>
      <c r="H9" s="124"/>
      <c r="I9" s="126">
        <v>81.099999999999994</v>
      </c>
      <c r="J9" s="156">
        <v>81.099999999999994</v>
      </c>
      <c r="K9" s="120">
        <f t="shared" si="1"/>
        <v>81.099999999999994</v>
      </c>
      <c r="L9" s="120">
        <f t="shared" si="2"/>
        <v>81.099999999999994</v>
      </c>
      <c r="M9" s="120">
        <f t="shared" si="3"/>
        <v>0</v>
      </c>
      <c r="N9" s="120">
        <f t="shared" si="4"/>
        <v>100</v>
      </c>
    </row>
    <row r="10" spans="1:14" ht="17.25" customHeight="1">
      <c r="A10" s="118"/>
      <c r="B10" s="195" t="s">
        <v>332</v>
      </c>
      <c r="C10" s="122"/>
      <c r="D10" s="124"/>
      <c r="E10" s="122"/>
      <c r="F10" s="123"/>
      <c r="G10" s="122"/>
      <c r="H10" s="124"/>
      <c r="I10" s="126"/>
      <c r="J10" s="156">
        <v>27.9</v>
      </c>
      <c r="K10" s="120">
        <f t="shared" si="1"/>
        <v>0</v>
      </c>
      <c r="L10" s="120">
        <f t="shared" si="2"/>
        <v>27.9</v>
      </c>
      <c r="M10" s="120">
        <f t="shared" si="3"/>
        <v>27.9</v>
      </c>
      <c r="N10" s="119"/>
    </row>
    <row r="11" spans="1:14" ht="36" customHeight="1">
      <c r="A11" s="118"/>
      <c r="B11" s="196" t="s">
        <v>328</v>
      </c>
      <c r="C11" s="122"/>
      <c r="D11" s="124"/>
      <c r="E11" s="122"/>
      <c r="F11" s="123"/>
      <c r="G11" s="122"/>
      <c r="H11" s="124"/>
      <c r="I11" s="126"/>
      <c r="J11" s="156">
        <v>2240</v>
      </c>
      <c r="K11" s="120">
        <f t="shared" si="1"/>
        <v>0</v>
      </c>
      <c r="L11" s="120">
        <f t="shared" si="2"/>
        <v>2240</v>
      </c>
      <c r="M11" s="120">
        <f t="shared" si="3"/>
        <v>2240</v>
      </c>
      <c r="N11" s="119"/>
    </row>
    <row r="12" spans="1:14" ht="33" customHeight="1">
      <c r="A12" s="118"/>
      <c r="B12" s="196" t="s">
        <v>329</v>
      </c>
      <c r="C12" s="122"/>
      <c r="D12" s="124"/>
      <c r="E12" s="122"/>
      <c r="F12" s="123">
        <v>648.9</v>
      </c>
      <c r="G12" s="122"/>
      <c r="H12" s="124"/>
      <c r="I12" s="126"/>
      <c r="J12" s="125"/>
      <c r="K12" s="120">
        <f t="shared" si="1"/>
        <v>0</v>
      </c>
      <c r="L12" s="120">
        <f t="shared" si="2"/>
        <v>648.9</v>
      </c>
      <c r="M12" s="120">
        <f t="shared" si="3"/>
        <v>648.9</v>
      </c>
      <c r="N12" s="119"/>
    </row>
    <row r="13" spans="1:14" ht="36" customHeight="1">
      <c r="A13" s="192">
        <v>2</v>
      </c>
      <c r="B13" s="193" t="s">
        <v>80</v>
      </c>
      <c r="C13" s="119">
        <f t="shared" ref="C13:J13" si="5">SUM(C14:C14)</f>
        <v>0</v>
      </c>
      <c r="D13" s="119">
        <f t="shared" si="5"/>
        <v>0</v>
      </c>
      <c r="E13" s="119">
        <f t="shared" si="5"/>
        <v>0</v>
      </c>
      <c r="F13" s="119">
        <f t="shared" si="5"/>
        <v>228</v>
      </c>
      <c r="G13" s="119">
        <f t="shared" si="5"/>
        <v>0</v>
      </c>
      <c r="H13" s="119">
        <f t="shared" si="5"/>
        <v>0</v>
      </c>
      <c r="I13" s="119">
        <f t="shared" si="5"/>
        <v>0</v>
      </c>
      <c r="J13" s="119">
        <f t="shared" si="5"/>
        <v>0</v>
      </c>
      <c r="K13" s="119">
        <f t="shared" si="1"/>
        <v>0</v>
      </c>
      <c r="L13" s="119">
        <f>SUM(D13,F13,H13,J13)</f>
        <v>228</v>
      </c>
      <c r="M13" s="119">
        <f t="shared" si="3"/>
        <v>228</v>
      </c>
      <c r="N13" s="119"/>
    </row>
    <row r="14" spans="1:14" ht="113.25" customHeight="1">
      <c r="A14" s="118"/>
      <c r="B14" s="197" t="s">
        <v>344</v>
      </c>
      <c r="C14" s="110"/>
      <c r="D14" s="121"/>
      <c r="E14" s="110"/>
      <c r="F14" s="121">
        <v>228</v>
      </c>
      <c r="G14" s="110"/>
      <c r="H14" s="121"/>
      <c r="I14" s="110"/>
      <c r="J14" s="127"/>
      <c r="K14" s="119">
        <f t="shared" si="1"/>
        <v>0</v>
      </c>
      <c r="L14" s="121">
        <f>D14+F14+H14+J14</f>
        <v>228</v>
      </c>
      <c r="M14" s="120">
        <f t="shared" ref="M14:M15" si="6">L14-K14</f>
        <v>228</v>
      </c>
      <c r="N14" s="119"/>
    </row>
    <row r="15" spans="1:14" ht="21" customHeight="1">
      <c r="A15" s="296" t="s">
        <v>7</v>
      </c>
      <c r="B15" s="296"/>
      <c r="C15" s="128">
        <f t="shared" ref="C15:L15" si="7">SUM(C6,C13)</f>
        <v>0</v>
      </c>
      <c r="D15" s="128">
        <f t="shared" si="7"/>
        <v>0</v>
      </c>
      <c r="E15" s="128">
        <f t="shared" si="7"/>
        <v>0</v>
      </c>
      <c r="F15" s="128">
        <f t="shared" si="7"/>
        <v>876.9</v>
      </c>
      <c r="G15" s="128">
        <f t="shared" si="7"/>
        <v>0</v>
      </c>
      <c r="H15" s="128">
        <f t="shared" si="7"/>
        <v>0</v>
      </c>
      <c r="I15" s="128">
        <f t="shared" si="7"/>
        <v>271.89999999999998</v>
      </c>
      <c r="J15" s="128">
        <f t="shared" si="7"/>
        <v>2529.8000000000002</v>
      </c>
      <c r="K15" s="128">
        <f t="shared" si="7"/>
        <v>271.89999999999998</v>
      </c>
      <c r="L15" s="128">
        <f t="shared" si="7"/>
        <v>3406.7000000000003</v>
      </c>
      <c r="M15" s="119">
        <f t="shared" si="6"/>
        <v>3134.8</v>
      </c>
      <c r="N15" s="119">
        <f t="shared" si="4"/>
        <v>1252.9238690695111</v>
      </c>
    </row>
    <row r="16" spans="1:14" s="12" customFormat="1" ht="67.5" customHeight="1">
      <c r="A16" s="129"/>
      <c r="B16" s="299" t="s">
        <v>152</v>
      </c>
      <c r="C16" s="299"/>
      <c r="D16" s="166"/>
      <c r="E16" s="166"/>
      <c r="F16" s="165"/>
      <c r="G16" s="166"/>
      <c r="H16" s="300" t="s">
        <v>153</v>
      </c>
      <c r="I16" s="300"/>
      <c r="J16" s="300"/>
      <c r="K16" s="129"/>
      <c r="L16" s="129"/>
      <c r="M16" s="129"/>
      <c r="N16" s="129"/>
    </row>
    <row r="17" spans="1:14" s="3" customFormat="1" ht="19.5" customHeight="1">
      <c r="A17" s="60"/>
      <c r="B17" s="60" t="s">
        <v>8</v>
      </c>
      <c r="C17" s="198"/>
      <c r="D17" s="198"/>
      <c r="E17" s="287" t="s">
        <v>378</v>
      </c>
      <c r="F17" s="287"/>
      <c r="G17" s="287"/>
      <c r="H17" s="287"/>
      <c r="I17" s="287" t="s">
        <v>14</v>
      </c>
      <c r="J17" s="287"/>
      <c r="K17" s="287"/>
      <c r="L17" s="60"/>
      <c r="M17" s="60"/>
      <c r="N17" s="60"/>
    </row>
    <row r="18" spans="1:14" ht="20.100000000000001" customHeight="1">
      <c r="A18" s="117"/>
      <c r="B18" s="130"/>
      <c r="C18" s="131"/>
      <c r="D18" s="131"/>
      <c r="E18" s="132"/>
      <c r="F18" s="132"/>
    </row>
    <row r="19" spans="1:14" s="290" customFormat="1" ht="19.149999999999999" customHeight="1">
      <c r="A19" s="289" t="s">
        <v>46</v>
      </c>
    </row>
    <row r="22" spans="1:14">
      <c r="B22" s="133"/>
    </row>
  </sheetData>
  <mergeCells count="15">
    <mergeCell ref="A1:M1"/>
    <mergeCell ref="G17:H17"/>
    <mergeCell ref="A19:XFD19"/>
    <mergeCell ref="A3:A4"/>
    <mergeCell ref="K3:N3"/>
    <mergeCell ref="A15:B15"/>
    <mergeCell ref="B3:B4"/>
    <mergeCell ref="I3:J3"/>
    <mergeCell ref="G3:H3"/>
    <mergeCell ref="E3:F3"/>
    <mergeCell ref="C3:D3"/>
    <mergeCell ref="E17:F17"/>
    <mergeCell ref="B16:C16"/>
    <mergeCell ref="H16:J16"/>
    <mergeCell ref="I17:K17"/>
  </mergeCells>
  <phoneticPr fontId="3" type="noConversion"/>
  <pageMargins left="0.82677165354330717" right="0.35433070866141736" top="0.59055118110236227" bottom="0.59055118110236227" header="0.19685039370078741" footer="0.31496062992125984"/>
  <pageSetup paperSize="9" scale="75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Звіт про виконання показ фінпла</vt:lpstr>
      <vt:lpstr>Розшифровка 1 до Формування</vt:lpstr>
      <vt:lpstr>Розшифровка 2 до формування</vt:lpstr>
      <vt:lpstr>Розшифровка кап</vt:lpstr>
      <vt:lpstr>Розшифровка за джерелами</vt:lpstr>
      <vt:lpstr>'Звіт про виконання показ фінпла'!Заголовки_для_печати</vt:lpstr>
      <vt:lpstr>'Розшифровка 1 до Формування'!Заголовки_для_печати</vt:lpstr>
      <vt:lpstr>'Розшифровка 2 до формування'!Заголовки_для_печати</vt:lpstr>
      <vt:lpstr>'Звіт про виконання показ фінпла'!Область_печати</vt:lpstr>
      <vt:lpstr>'Розшифровка 1 до Формування'!Область_печати</vt:lpstr>
      <vt:lpstr>'Розшифровка 2 до формування'!Область_печати</vt:lpstr>
      <vt:lpstr>'Розшифровка за джерелами'!Область_печати</vt:lpstr>
      <vt:lpstr>'Розшифровка кап'!Область_печати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2021-12-15T08:31:32Z</cp:lastPrinted>
  <dcterms:created xsi:type="dcterms:W3CDTF">2003-03-13T16:00:22Z</dcterms:created>
  <dcterms:modified xsi:type="dcterms:W3CDTF">2022-02-10T14:15:46Z</dcterms:modified>
</cp:coreProperties>
</file>